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e1b/Tresorit/000_MBA_Energy/03 courses etc/01 WS 24-25 /03 ECON/01_paper/"/>
    </mc:Choice>
  </mc:AlternateContent>
  <xr:revisionPtr revIDLastSave="0" documentId="13_ncr:1_{00919C97-8D87-7E4E-9386-B1CC95ECEC3B}" xr6:coauthVersionLast="47" xr6:coauthVersionMax="47" xr10:uidLastSave="{00000000-0000-0000-0000-000000000000}"/>
  <bookViews>
    <workbookView xWindow="29400" yWindow="-9180" windowWidth="51200" windowHeight="28300" xr2:uid="{CF308270-6317-5B4A-AD74-E8BC181A72F8}"/>
  </bookViews>
  <sheets>
    <sheet name="Wind LCOE" sheetId="2" r:id="rId1"/>
    <sheet name="CCGT LCOE" sheetId="5" r:id="rId2"/>
    <sheet name="Abbreviations" sheetId="6" r:id="rId3"/>
  </sheets>
  <definedNames>
    <definedName name="_xlnm.Print_Area" localSheetId="0">'Wind LCOE'!$A$1:$AK$46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7" i="5"/>
  <c r="H58" i="5"/>
  <c r="H59" i="5" s="1"/>
  <c r="I58" i="5"/>
  <c r="I59" i="5" s="1"/>
  <c r="J58" i="5"/>
  <c r="J59" i="5" s="1"/>
  <c r="H57" i="5"/>
  <c r="I57" i="5"/>
  <c r="J57" i="5"/>
  <c r="H56" i="5"/>
  <c r="I56" i="5"/>
  <c r="J56" i="5"/>
  <c r="H49" i="5"/>
  <c r="I49" i="5"/>
  <c r="J49" i="5"/>
  <c r="H50" i="5"/>
  <c r="H51" i="5" s="1"/>
  <c r="I50" i="5"/>
  <c r="I51" i="5" s="1"/>
  <c r="J50" i="5"/>
  <c r="J51" i="5" s="1"/>
  <c r="AE33" i="5" l="1"/>
  <c r="AE48" i="5" s="1"/>
  <c r="AE56" i="5" s="1"/>
  <c r="AE57" i="5" s="1"/>
  <c r="AF33" i="5"/>
  <c r="AF48" i="5" s="1"/>
  <c r="AF56" i="5" s="1"/>
  <c r="AF57" i="5" s="1"/>
  <c r="AG33" i="5"/>
  <c r="AG48" i="5" s="1"/>
  <c r="AG56" i="5" s="1"/>
  <c r="AG57" i="5" s="1"/>
  <c r="AH33" i="5"/>
  <c r="AH48" i="5" s="1"/>
  <c r="AH56" i="5" s="1"/>
  <c r="AH57" i="5" s="1"/>
  <c r="AI33" i="5"/>
  <c r="AI48" i="5" s="1"/>
  <c r="AI56" i="5" s="1"/>
  <c r="AI57" i="5" s="1"/>
  <c r="AJ33" i="5"/>
  <c r="AJ48" i="5" s="1"/>
  <c r="AJ56" i="5" s="1"/>
  <c r="AJ57" i="5" s="1"/>
  <c r="AK33" i="5"/>
  <c r="AK48" i="5" s="1"/>
  <c r="AK56" i="5" s="1"/>
  <c r="AK57" i="5" s="1"/>
  <c r="AL33" i="5"/>
  <c r="AL48" i="5" s="1"/>
  <c r="AL56" i="5" s="1"/>
  <c r="AL57" i="5" s="1"/>
  <c r="AM33" i="5"/>
  <c r="AM48" i="5" s="1"/>
  <c r="AM56" i="5" s="1"/>
  <c r="AM57" i="5" s="1"/>
  <c r="AN33" i="5"/>
  <c r="AN48" i="5" s="1"/>
  <c r="AN56" i="5" s="1"/>
  <c r="AN57" i="5" s="1"/>
  <c r="J42" i="5"/>
  <c r="I42" i="5"/>
  <c r="H42" i="5"/>
  <c r="H43" i="5" s="1"/>
  <c r="AD33" i="5"/>
  <c r="AD48" i="5" s="1"/>
  <c r="AD56" i="5" s="1"/>
  <c r="AD57" i="5" s="1"/>
  <c r="AC33" i="5"/>
  <c r="AC48" i="5" s="1"/>
  <c r="AC56" i="5" s="1"/>
  <c r="AC57" i="5" s="1"/>
  <c r="AB33" i="5"/>
  <c r="AB48" i="5" s="1"/>
  <c r="AB56" i="5" s="1"/>
  <c r="AB57" i="5" s="1"/>
  <c r="AA33" i="5"/>
  <c r="AA48" i="5" s="1"/>
  <c r="AA56" i="5" s="1"/>
  <c r="AA57" i="5" s="1"/>
  <c r="Z33" i="5"/>
  <c r="Z48" i="5" s="1"/>
  <c r="Z56" i="5" s="1"/>
  <c r="Z57" i="5" s="1"/>
  <c r="Y33" i="5"/>
  <c r="Y48" i="5" s="1"/>
  <c r="Y56" i="5" s="1"/>
  <c r="Y57" i="5" s="1"/>
  <c r="X33" i="5"/>
  <c r="X48" i="5" s="1"/>
  <c r="X56" i="5" s="1"/>
  <c r="X57" i="5" s="1"/>
  <c r="W33" i="5"/>
  <c r="W48" i="5" s="1"/>
  <c r="W56" i="5" s="1"/>
  <c r="W57" i="5" s="1"/>
  <c r="V33" i="5"/>
  <c r="V48" i="5" s="1"/>
  <c r="V56" i="5" s="1"/>
  <c r="V57" i="5" s="1"/>
  <c r="U33" i="5"/>
  <c r="U48" i="5" s="1"/>
  <c r="U56" i="5" s="1"/>
  <c r="U57" i="5" s="1"/>
  <c r="T33" i="5"/>
  <c r="T48" i="5" s="1"/>
  <c r="T56" i="5" s="1"/>
  <c r="T57" i="5" s="1"/>
  <c r="T58" i="5" s="1"/>
  <c r="T59" i="5" s="1"/>
  <c r="S33" i="5"/>
  <c r="S48" i="5" s="1"/>
  <c r="S56" i="5" s="1"/>
  <c r="S57" i="5" s="1"/>
  <c r="R33" i="5"/>
  <c r="R48" i="5" s="1"/>
  <c r="R56" i="5" s="1"/>
  <c r="R57" i="5" s="1"/>
  <c r="Q33" i="5"/>
  <c r="Q48" i="5" s="1"/>
  <c r="Q56" i="5" s="1"/>
  <c r="Q57" i="5" s="1"/>
  <c r="P33" i="5"/>
  <c r="P48" i="5" s="1"/>
  <c r="P56" i="5" s="1"/>
  <c r="P57" i="5" s="1"/>
  <c r="O33" i="5"/>
  <c r="O48" i="5" s="1"/>
  <c r="O56" i="5" s="1"/>
  <c r="O57" i="5" s="1"/>
  <c r="N33" i="5"/>
  <c r="N48" i="5" s="1"/>
  <c r="N56" i="5" s="1"/>
  <c r="N57" i="5" s="1"/>
  <c r="M33" i="5"/>
  <c r="M48" i="5" s="1"/>
  <c r="M56" i="5" s="1"/>
  <c r="M57" i="5" s="1"/>
  <c r="L33" i="5"/>
  <c r="L48" i="5" s="1"/>
  <c r="L56" i="5" s="1"/>
  <c r="L57" i="5" s="1"/>
  <c r="L58" i="5" s="1"/>
  <c r="L59" i="5" s="1"/>
  <c r="K33" i="5"/>
  <c r="K48" i="5" s="1"/>
  <c r="K56" i="5" s="1"/>
  <c r="K57" i="5" s="1"/>
  <c r="K58" i="5" s="1"/>
  <c r="K59" i="5" s="1"/>
  <c r="I29" i="5"/>
  <c r="J29" i="5" s="1"/>
  <c r="K29" i="5" s="1"/>
  <c r="H26" i="5"/>
  <c r="I26" i="5" s="1"/>
  <c r="J26" i="5" s="1"/>
  <c r="K26" i="5" s="1"/>
  <c r="L26" i="5" s="1"/>
  <c r="M26" i="5" s="1"/>
  <c r="N26" i="5" s="1"/>
  <c r="O26" i="5" s="1"/>
  <c r="P26" i="5" s="1"/>
  <c r="Q26" i="5" s="1"/>
  <c r="R26" i="5" s="1"/>
  <c r="S26" i="5" s="1"/>
  <c r="T26" i="5" s="1"/>
  <c r="U26" i="5" s="1"/>
  <c r="V26" i="5" s="1"/>
  <c r="W26" i="5" s="1"/>
  <c r="X26" i="5" s="1"/>
  <c r="Y26" i="5" s="1"/>
  <c r="Z26" i="5" s="1"/>
  <c r="AA26" i="5" s="1"/>
  <c r="AB26" i="5" s="1"/>
  <c r="AC26" i="5" s="1"/>
  <c r="AD26" i="5" s="1"/>
  <c r="AE26" i="5" s="1"/>
  <c r="AF26" i="5" s="1"/>
  <c r="AG26" i="5" s="1"/>
  <c r="AH26" i="5" s="1"/>
  <c r="AI26" i="5" s="1"/>
  <c r="AJ26" i="5" s="1"/>
  <c r="AK26" i="5" s="1"/>
  <c r="AL26" i="5" s="1"/>
  <c r="AM26" i="5" s="1"/>
  <c r="AN26" i="5" s="1"/>
  <c r="D13" i="5"/>
  <c r="AB58" i="5" l="1"/>
  <c r="AB59" i="5" s="1"/>
  <c r="M58" i="5"/>
  <c r="M59" i="5" s="1"/>
  <c r="N58" i="5"/>
  <c r="N59" i="5" s="1"/>
  <c r="AJ58" i="5"/>
  <c r="AJ59" i="5" s="1"/>
  <c r="AI58" i="5"/>
  <c r="AI59" i="5" s="1"/>
  <c r="P58" i="5"/>
  <c r="P59" i="5" s="1"/>
  <c r="X58" i="5"/>
  <c r="X59" i="5" s="1"/>
  <c r="AH58" i="5"/>
  <c r="AH59" i="5" s="1"/>
  <c r="AC58" i="5"/>
  <c r="AC59" i="5" s="1"/>
  <c r="V58" i="5"/>
  <c r="V59" i="5" s="1"/>
  <c r="O58" i="5"/>
  <c r="O59" i="5" s="1"/>
  <c r="Q58" i="5"/>
  <c r="Q59" i="5" s="1"/>
  <c r="Y58" i="5"/>
  <c r="Y59" i="5" s="1"/>
  <c r="AG58" i="5"/>
  <c r="AG59" i="5" s="1"/>
  <c r="AL58" i="5"/>
  <c r="AL59" i="5" s="1"/>
  <c r="AK58" i="5"/>
  <c r="AK59" i="5" s="1"/>
  <c r="AD58" i="5"/>
  <c r="AD59" i="5" s="1"/>
  <c r="W58" i="5"/>
  <c r="W59" i="5" s="1"/>
  <c r="R58" i="5"/>
  <c r="R59" i="5" s="1"/>
  <c r="Z58" i="5"/>
  <c r="Z59" i="5" s="1"/>
  <c r="AN58" i="5"/>
  <c r="AN59" i="5" s="1"/>
  <c r="AF58" i="5"/>
  <c r="AF59" i="5" s="1"/>
  <c r="U58" i="5"/>
  <c r="U59" i="5" s="1"/>
  <c r="S58" i="5"/>
  <c r="S59" i="5" s="1"/>
  <c r="AA58" i="5"/>
  <c r="AA59" i="5" s="1"/>
  <c r="AM58" i="5"/>
  <c r="AM59" i="5" s="1"/>
  <c r="AE58" i="5"/>
  <c r="AE59" i="5" s="1"/>
  <c r="D16" i="5"/>
  <c r="I28" i="5" s="1"/>
  <c r="L29" i="5"/>
  <c r="M29" i="5" s="1"/>
  <c r="N29" i="5" s="1"/>
  <c r="O29" i="5" s="1"/>
  <c r="K34" i="5"/>
  <c r="D13" i="2"/>
  <c r="D16" i="2"/>
  <c r="K33" i="2"/>
  <c r="H42" i="2"/>
  <c r="H43" i="2" s="1"/>
  <c r="I42" i="2"/>
  <c r="J42" i="2"/>
  <c r="H26" i="2"/>
  <c r="L33" i="2"/>
  <c r="M33" i="2"/>
  <c r="N33" i="2"/>
  <c r="O33" i="2"/>
  <c r="P33" i="2"/>
  <c r="Q33" i="2"/>
  <c r="R33" i="2"/>
  <c r="S33" i="2"/>
  <c r="T33" i="2"/>
  <c r="U33" i="2"/>
  <c r="V33" i="2"/>
  <c r="W33" i="2"/>
  <c r="X33" i="2"/>
  <c r="Y33" i="2"/>
  <c r="Z33" i="2"/>
  <c r="AA33" i="2"/>
  <c r="AB33" i="2"/>
  <c r="AC33" i="2"/>
  <c r="AD33" i="2"/>
  <c r="J28" i="5" l="1"/>
  <c r="I43" i="5"/>
  <c r="L34" i="5"/>
  <c r="M34" i="5"/>
  <c r="O34" i="5"/>
  <c r="P29" i="5"/>
  <c r="N34" i="5"/>
  <c r="I29" i="2"/>
  <c r="J29" i="2" s="1"/>
  <c r="K29" i="2" s="1"/>
  <c r="L29" i="2" s="1"/>
  <c r="M29" i="2" s="1"/>
  <c r="N29" i="2" s="1"/>
  <c r="O29" i="2" s="1"/>
  <c r="P29" i="2" s="1"/>
  <c r="Q29" i="2" s="1"/>
  <c r="R29" i="2" s="1"/>
  <c r="S29" i="2" s="1"/>
  <c r="T29" i="2" s="1"/>
  <c r="U29" i="2" s="1"/>
  <c r="V29" i="2" s="1"/>
  <c r="W29" i="2" s="1"/>
  <c r="X29" i="2" s="1"/>
  <c r="Y29" i="2" s="1"/>
  <c r="Z29" i="2" s="1"/>
  <c r="AA29" i="2" s="1"/>
  <c r="AB29" i="2" s="1"/>
  <c r="AC29" i="2" s="1"/>
  <c r="AD29" i="2" s="1"/>
  <c r="AD34" i="2" s="1"/>
  <c r="J43" i="5" l="1"/>
  <c r="K28" i="5"/>
  <c r="L28" i="5" s="1"/>
  <c r="M28" i="5" s="1"/>
  <c r="N28" i="5" s="1"/>
  <c r="O28" i="5" s="1"/>
  <c r="P28" i="5" s="1"/>
  <c r="Q28" i="5" s="1"/>
  <c r="R28" i="5" s="1"/>
  <c r="S28" i="5" s="1"/>
  <c r="T28" i="5" s="1"/>
  <c r="U28" i="5" s="1"/>
  <c r="V28" i="5" s="1"/>
  <c r="W28" i="5" s="1"/>
  <c r="X28" i="5" s="1"/>
  <c r="Y28" i="5" s="1"/>
  <c r="Z28" i="5" s="1"/>
  <c r="AA28" i="5" s="1"/>
  <c r="AB28" i="5" s="1"/>
  <c r="AC28" i="5" s="1"/>
  <c r="AD28" i="5" s="1"/>
  <c r="AE28" i="5" s="1"/>
  <c r="AF28" i="5" s="1"/>
  <c r="AG28" i="5" s="1"/>
  <c r="AH28" i="5" s="1"/>
  <c r="AI28" i="5" s="1"/>
  <c r="AJ28" i="5" s="1"/>
  <c r="AK28" i="5" s="1"/>
  <c r="AL28" i="5" s="1"/>
  <c r="AM28" i="5" s="1"/>
  <c r="AN28" i="5" s="1"/>
  <c r="P34" i="5"/>
  <c r="Q29" i="5"/>
  <c r="L34" i="2"/>
  <c r="M34" i="2"/>
  <c r="T34" i="2"/>
  <c r="O34" i="2"/>
  <c r="Y34" i="2"/>
  <c r="P34" i="2"/>
  <c r="S34" i="2"/>
  <c r="K34" i="2"/>
  <c r="V34" i="2"/>
  <c r="AB34" i="2"/>
  <c r="Z34" i="2"/>
  <c r="U34" i="2"/>
  <c r="Q34" i="2"/>
  <c r="AC34" i="2"/>
  <c r="AA34" i="2"/>
  <c r="N34" i="2"/>
  <c r="R34" i="2"/>
  <c r="X34" i="2"/>
  <c r="W34" i="2"/>
  <c r="I28" i="2"/>
  <c r="Q34" i="5" l="1"/>
  <c r="R29" i="5"/>
  <c r="F34" i="2"/>
  <c r="F38" i="2" s="1"/>
  <c r="J28" i="2"/>
  <c r="I43" i="2"/>
  <c r="F36" i="2" l="1"/>
  <c r="R34" i="5"/>
  <c r="S29" i="5"/>
  <c r="K28" i="2"/>
  <c r="L28" i="2" s="1"/>
  <c r="M28" i="2" s="1"/>
  <c r="N28" i="2" s="1"/>
  <c r="O28" i="2" s="1"/>
  <c r="P28" i="2" s="1"/>
  <c r="Q28" i="2" s="1"/>
  <c r="R28" i="2" s="1"/>
  <c r="S28" i="2" s="1"/>
  <c r="T28" i="2" s="1"/>
  <c r="U28" i="2" s="1"/>
  <c r="V28" i="2" s="1"/>
  <c r="W28" i="2" s="1"/>
  <c r="X28" i="2" s="1"/>
  <c r="Y28" i="2" s="1"/>
  <c r="Z28" i="2" s="1"/>
  <c r="AA28" i="2" s="1"/>
  <c r="AB28" i="2" s="1"/>
  <c r="AC28" i="2" s="1"/>
  <c r="AD28" i="2" s="1"/>
  <c r="J43" i="2"/>
  <c r="AA41" i="2" l="1"/>
  <c r="O41" i="2"/>
  <c r="R41" i="2"/>
  <c r="T41" i="2"/>
  <c r="Y41" i="2"/>
  <c r="Z41" i="2"/>
  <c r="AD41" i="2"/>
  <c r="U41" i="2"/>
  <c r="V41" i="2"/>
  <c r="W41" i="2"/>
  <c r="Q41" i="2"/>
  <c r="S41" i="2"/>
  <c r="X41" i="2"/>
  <c r="AC41" i="2"/>
  <c r="K41" i="2"/>
  <c r="M41" i="2"/>
  <c r="M42" i="2" s="1"/>
  <c r="M43" i="2" s="1"/>
  <c r="N41" i="2"/>
  <c r="P41" i="2"/>
  <c r="AB41" i="2"/>
  <c r="L41" i="2"/>
  <c r="S34" i="5"/>
  <c r="T29" i="5"/>
  <c r="I26" i="2"/>
  <c r="J26" i="2" s="1"/>
  <c r="K26" i="2" s="1"/>
  <c r="L26" i="2" s="1"/>
  <c r="M26" i="2" s="1"/>
  <c r="N26" i="2" s="1"/>
  <c r="O26" i="2" s="1"/>
  <c r="P26" i="2" s="1"/>
  <c r="Q26" i="2" s="1"/>
  <c r="R26" i="2" s="1"/>
  <c r="S26" i="2" s="1"/>
  <c r="T26" i="2" s="1"/>
  <c r="U26" i="2" s="1"/>
  <c r="V26" i="2" s="1"/>
  <c r="W26" i="2" s="1"/>
  <c r="X26" i="2" s="1"/>
  <c r="Y26" i="2" s="1"/>
  <c r="Z26" i="2" s="1"/>
  <c r="AA26" i="2" s="1"/>
  <c r="AB26" i="2" s="1"/>
  <c r="AC26" i="2" s="1"/>
  <c r="AD26" i="2" s="1"/>
  <c r="P42" i="2" l="1"/>
  <c r="P43" i="2" s="1"/>
  <c r="S42" i="2"/>
  <c r="S43" i="2" s="1"/>
  <c r="U42" i="2"/>
  <c r="U43" i="2" s="1"/>
  <c r="AD42" i="2"/>
  <c r="AD43" i="2" s="1"/>
  <c r="AC42" i="2"/>
  <c r="AC43" i="2" s="1"/>
  <c r="X42" i="2"/>
  <c r="X43" i="2" s="1"/>
  <c r="Y42" i="2"/>
  <c r="Y43" i="2" s="1"/>
  <c r="AB42" i="2"/>
  <c r="AB43" i="2" s="1"/>
  <c r="W42" i="2"/>
  <c r="W43" i="2" s="1"/>
  <c r="L42" i="2"/>
  <c r="L43" i="2" s="1"/>
  <c r="Z42" i="2"/>
  <c r="Z43" i="2" s="1"/>
  <c r="V42" i="2"/>
  <c r="V43" i="2" s="1"/>
  <c r="Q42" i="2"/>
  <c r="Q43" i="2" s="1"/>
  <c r="O42" i="2"/>
  <c r="O43" i="2" s="1"/>
  <c r="T42" i="2"/>
  <c r="T43" i="2" s="1"/>
  <c r="F41" i="2"/>
  <c r="R42" i="2"/>
  <c r="R43" i="2" s="1"/>
  <c r="K42" i="2"/>
  <c r="K43" i="2" s="1"/>
  <c r="AA42" i="2"/>
  <c r="AA43" i="2" s="1"/>
  <c r="N42" i="2"/>
  <c r="N43" i="2" s="1"/>
  <c r="U29" i="5"/>
  <c r="T34" i="5"/>
  <c r="F43" i="2" l="1"/>
  <c r="F40" i="2" s="1"/>
  <c r="D21" i="2" s="1"/>
  <c r="F42" i="2"/>
  <c r="V29" i="5"/>
  <c r="U34" i="5"/>
  <c r="W29" i="5" l="1"/>
  <c r="V34" i="5"/>
  <c r="X29" i="5" l="1"/>
  <c r="W34" i="5"/>
  <c r="X34" i="5" l="1"/>
  <c r="Y29" i="5"/>
  <c r="Z29" i="5" l="1"/>
  <c r="Y34" i="5"/>
  <c r="Z34" i="5" l="1"/>
  <c r="AA29" i="5"/>
  <c r="AB29" i="5" l="1"/>
  <c r="AA34" i="5"/>
  <c r="AC29" i="5" l="1"/>
  <c r="AC34" i="5" s="1"/>
  <c r="AB34" i="5"/>
  <c r="AD29" i="5" l="1"/>
  <c r="AD34" i="5" s="1"/>
  <c r="AE29" i="5" l="1"/>
  <c r="AF29" i="5" l="1"/>
  <c r="AE34" i="5"/>
  <c r="AG29" i="5" l="1"/>
  <c r="AF34" i="5"/>
  <c r="AH29" i="5" l="1"/>
  <c r="AG34" i="5"/>
  <c r="AI29" i="5" l="1"/>
  <c r="AH34" i="5"/>
  <c r="AJ29" i="5" l="1"/>
  <c r="AI34" i="5"/>
  <c r="AK29" i="5" l="1"/>
  <c r="AJ34" i="5"/>
  <c r="AL29" i="5" l="1"/>
  <c r="AK34" i="5"/>
  <c r="AM29" i="5" l="1"/>
  <c r="AL34" i="5"/>
  <c r="AN29" i="5" l="1"/>
  <c r="AN34" i="5" s="1"/>
  <c r="AM34" i="5"/>
  <c r="F34" i="5" l="1"/>
  <c r="F38" i="5" l="1"/>
  <c r="F36" i="5" s="1"/>
  <c r="F59" i="5"/>
  <c r="F53" i="5" s="1"/>
  <c r="F57" i="5"/>
  <c r="F58" i="5"/>
  <c r="F56" i="5"/>
  <c r="AM41" i="5"/>
  <c r="AM49" i="5" s="1"/>
  <c r="T41" i="5"/>
  <c r="T49" i="5" s="1"/>
  <c r="AA41" i="5"/>
  <c r="AA49" i="5" s="1"/>
  <c r="AN41" i="5"/>
  <c r="AN49" i="5" s="1"/>
  <c r="S41" i="5"/>
  <c r="S49" i="5" s="1"/>
  <c r="K41" i="5"/>
  <c r="AL41" i="5"/>
  <c r="AL49" i="5" s="1"/>
  <c r="AI41" i="5"/>
  <c r="AI49" i="5" s="1"/>
  <c r="X41" i="5"/>
  <c r="X49" i="5" s="1"/>
  <c r="Z41" i="5"/>
  <c r="Z49" i="5" s="1"/>
  <c r="AF41" i="5"/>
  <c r="AF49" i="5" s="1"/>
  <c r="AK41" i="5"/>
  <c r="AK49" i="5" s="1"/>
  <c r="P41" i="5"/>
  <c r="P49" i="5" s="1"/>
  <c r="R41" i="5"/>
  <c r="R49" i="5" s="1"/>
  <c r="AG41" i="5"/>
  <c r="AG49" i="5" s="1"/>
  <c r="AD41" i="5"/>
  <c r="AD49" i="5" s="1"/>
  <c r="W41" i="5"/>
  <c r="W49" i="5" s="1"/>
  <c r="AH41" i="5"/>
  <c r="AH49" i="5" s="1"/>
  <c r="V41" i="5"/>
  <c r="V49" i="5" s="1"/>
  <c r="U41" i="5"/>
  <c r="U49" i="5" s="1"/>
  <c r="Y41" i="5"/>
  <c r="Y49" i="5" s="1"/>
  <c r="AJ41" i="5"/>
  <c r="AJ49" i="5" s="1"/>
  <c r="N41" i="5"/>
  <c r="Q41" i="5"/>
  <c r="Q49" i="5" s="1"/>
  <c r="M41" i="5"/>
  <c r="M49" i="5" s="1"/>
  <c r="O41" i="5"/>
  <c r="O49" i="5" s="1"/>
  <c r="AC41" i="5"/>
  <c r="AC49" i="5" s="1"/>
  <c r="AB41" i="5"/>
  <c r="AB49" i="5" s="1"/>
  <c r="AE41" i="5"/>
  <c r="AE49" i="5" s="1"/>
  <c r="L41" i="5"/>
  <c r="K49" i="5" l="1"/>
  <c r="N42" i="5"/>
  <c r="N43" i="5" s="1"/>
  <c r="N49" i="5"/>
  <c r="L42" i="5"/>
  <c r="L43" i="5" s="1"/>
  <c r="Q42" i="5"/>
  <c r="Q43" i="5" s="1"/>
  <c r="AI42" i="5"/>
  <c r="AI43" i="5" s="1"/>
  <c r="F41" i="5"/>
  <c r="K42" i="5"/>
  <c r="AF42" i="5"/>
  <c r="AF43" i="5" s="1"/>
  <c r="AD42" i="5"/>
  <c r="AD43" i="5" s="1"/>
  <c r="AG42" i="5"/>
  <c r="AG43" i="5" s="1"/>
  <c r="AJ42" i="5"/>
  <c r="AJ43" i="5" s="1"/>
  <c r="AE42" i="5"/>
  <c r="AE43" i="5" s="1"/>
  <c r="P42" i="5"/>
  <c r="P43" i="5" s="1"/>
  <c r="AB42" i="5"/>
  <c r="AB43" i="5" s="1"/>
  <c r="AK42" i="5"/>
  <c r="AK43" i="5" s="1"/>
  <c r="AC42" i="5"/>
  <c r="AC43" i="5" s="1"/>
  <c r="T42" i="5"/>
  <c r="T43" i="5" s="1"/>
  <c r="AL42" i="5"/>
  <c r="AL43" i="5" s="1"/>
  <c r="R42" i="5"/>
  <c r="R43" i="5" s="1"/>
  <c r="Y42" i="5"/>
  <c r="Y43" i="5" s="1"/>
  <c r="S42" i="5"/>
  <c r="S43" i="5" s="1"/>
  <c r="U42" i="5"/>
  <c r="U43" i="5" s="1"/>
  <c r="AN42" i="5"/>
  <c r="AN43" i="5" s="1"/>
  <c r="V42" i="5"/>
  <c r="V43" i="5" s="1"/>
  <c r="AA42" i="5"/>
  <c r="AA43" i="5" s="1"/>
  <c r="O42" i="5"/>
  <c r="O43" i="5" s="1"/>
  <c r="AH42" i="5"/>
  <c r="AH43" i="5" s="1"/>
  <c r="Z42" i="5"/>
  <c r="Z43" i="5" s="1"/>
  <c r="M42" i="5"/>
  <c r="M43" i="5" s="1"/>
  <c r="W42" i="5"/>
  <c r="W43" i="5" s="1"/>
  <c r="X42" i="5"/>
  <c r="X43" i="5" s="1"/>
  <c r="AM42" i="5"/>
  <c r="AM43" i="5" s="1"/>
  <c r="L49" i="5" l="1"/>
  <c r="F48" i="5"/>
  <c r="N50" i="5"/>
  <c r="N51" i="5" s="1"/>
  <c r="AN50" i="5"/>
  <c r="AN51" i="5" s="1"/>
  <c r="AD50" i="5"/>
  <c r="AD51" i="5" s="1"/>
  <c r="AJ50" i="5"/>
  <c r="AJ51" i="5" s="1"/>
  <c r="Y50" i="5"/>
  <c r="Y51" i="5" s="1"/>
  <c r="AA50" i="5"/>
  <c r="AA51" i="5" s="1"/>
  <c r="W50" i="5"/>
  <c r="W51" i="5" s="1"/>
  <c r="Q50" i="5"/>
  <c r="Q51" i="5" s="1"/>
  <c r="AB50" i="5"/>
  <c r="AB51" i="5" s="1"/>
  <c r="O50" i="5"/>
  <c r="O51" i="5" s="1"/>
  <c r="V50" i="5"/>
  <c r="V51" i="5" s="1"/>
  <c r="AM50" i="5"/>
  <c r="AM51" i="5" s="1"/>
  <c r="K50" i="5"/>
  <c r="K51" i="5" s="1"/>
  <c r="F49" i="5"/>
  <c r="Z50" i="5"/>
  <c r="Z51" i="5" s="1"/>
  <c r="AH50" i="5"/>
  <c r="AH51" i="5" s="1"/>
  <c r="AE50" i="5"/>
  <c r="AE51" i="5" s="1"/>
  <c r="AK50" i="5"/>
  <c r="AK51" i="5" s="1"/>
  <c r="AC50" i="5"/>
  <c r="AC51" i="5" s="1"/>
  <c r="S50" i="5"/>
  <c r="S51" i="5" s="1"/>
  <c r="AL50" i="5"/>
  <c r="AL51" i="5" s="1"/>
  <c r="T50" i="5"/>
  <c r="T51" i="5" s="1"/>
  <c r="X50" i="5"/>
  <c r="X51" i="5" s="1"/>
  <c r="AG50" i="5"/>
  <c r="AG51" i="5" s="1"/>
  <c r="AF50" i="5"/>
  <c r="AF51" i="5" s="1"/>
  <c r="M50" i="5"/>
  <c r="M51" i="5" s="1"/>
  <c r="L50" i="5"/>
  <c r="L51" i="5" s="1"/>
  <c r="R50" i="5"/>
  <c r="R51" i="5" s="1"/>
  <c r="P50" i="5"/>
  <c r="P51" i="5" s="1"/>
  <c r="U50" i="5"/>
  <c r="U51" i="5" s="1"/>
  <c r="AI50" i="5"/>
  <c r="AI51" i="5" s="1"/>
  <c r="F42" i="5"/>
  <c r="K43" i="5"/>
  <c r="F51" i="5" l="1"/>
  <c r="F45" i="5" s="1"/>
  <c r="F50" i="5"/>
  <c r="F43" i="5"/>
  <c r="F40" i="5" s="1"/>
  <c r="D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344053</author>
  </authors>
  <commentList>
    <comment ref="D17" authorId="0" shapeId="0" xr:uid="{9FDBF7F7-E17A-1F49-A592-39AA2379BF68}">
      <text>
        <r>
          <rPr>
            <b/>
            <sz val="10"/>
            <color rgb="FF000000"/>
            <rFont val="Tahoma"/>
            <family val="2"/>
          </rPr>
          <t>344053:</t>
        </r>
        <r>
          <rPr>
            <sz val="10"/>
            <color rgb="FF000000"/>
            <rFont val="Tahoma"/>
            <family val="2"/>
          </rPr>
          <t xml:space="preserve">
</t>
        </r>
        <r>
          <rPr>
            <sz val="10"/>
            <color rgb="FF000000"/>
            <rFont val="Calibri"/>
            <family val="2"/>
          </rPr>
          <t xml:space="preserve">The discount rate for energy differs from that for capital, reflecting variations in risk and time preferences. New technologies or volatile markets may lead to higher energy discount rates to account for uncertainties like availability or demand.A discount rate of 0 can also be applied to ignore these differences in specific analyses.
</t>
        </r>
      </text>
    </comment>
    <comment ref="D18" authorId="0" shapeId="0" xr:uid="{36F3651C-EC08-1D46-880F-EECD2C6367A6}">
      <text>
        <r>
          <rPr>
            <b/>
            <sz val="10"/>
            <color rgb="FF000000"/>
            <rFont val="Tahoma"/>
            <family val="2"/>
          </rPr>
          <t>344053:</t>
        </r>
        <r>
          <rPr>
            <sz val="10"/>
            <color rgb="FF000000"/>
            <rFont val="Tahoma"/>
            <family val="2"/>
          </rPr>
          <t xml:space="preserve">
</t>
        </r>
        <r>
          <rPr>
            <sz val="10"/>
            <color rgb="FF000000"/>
            <rFont val="Calibri"/>
            <family val="2"/>
          </rPr>
          <t xml:space="preserve">A constant inflation rate is assumed here for simplicity, though it would not be suitable for a professional tool.
</t>
        </r>
      </text>
    </comment>
    <comment ref="D21" authorId="0" shapeId="0" xr:uid="{0D4300E7-4549-C049-839A-1A34667BD080}">
      <text>
        <r>
          <rPr>
            <b/>
            <sz val="10"/>
            <color rgb="FF000000"/>
            <rFont val="Tahoma"/>
            <family val="2"/>
          </rPr>
          <t>344053:</t>
        </r>
        <r>
          <rPr>
            <sz val="10"/>
            <color rgb="FF000000"/>
            <rFont val="Tahoma"/>
            <family val="2"/>
          </rPr>
          <t xml:space="preserve">
</t>
        </r>
        <r>
          <rPr>
            <sz val="10"/>
            <color rgb="FF000000"/>
            <rFont val="Calibri"/>
            <family val="2"/>
          </rPr>
          <t xml:space="preserve">The total levelised cost (excluding decommissioning) is composed of individual cost components, including CAPEX, OPEX, etc. Each component listed below is calculated on a lifecycle basis per unit of electricity (€/MWh_el) to ensure clarity and comparability.
</t>
        </r>
      </text>
    </comment>
    <comment ref="H41" authorId="0" shapeId="0" xr:uid="{5685CF56-BECE-E240-A9E7-4EC8816C5BD7}">
      <text>
        <r>
          <rPr>
            <b/>
            <sz val="10"/>
            <color rgb="FF000000"/>
            <rFont val="Tahoma"/>
            <family val="2"/>
          </rPr>
          <t>344053:</t>
        </r>
        <r>
          <rPr>
            <sz val="10"/>
            <color rgb="FF000000"/>
            <rFont val="Tahoma"/>
            <family val="2"/>
          </rPr>
          <t xml:space="preserve">
</t>
        </r>
        <r>
          <rPr>
            <sz val="10"/>
            <color rgb="FF000000"/>
            <rFont val="Calibri"/>
            <family val="2"/>
            <scheme val="minor"/>
          </rPr>
          <t xml:space="preserve">No operation before 2027
</t>
        </r>
      </text>
    </comment>
    <comment ref="K41" authorId="0" shapeId="0" xr:uid="{81F436FA-DB5F-354F-9CCB-30D6AD40639C}">
      <text>
        <r>
          <rPr>
            <b/>
            <sz val="10"/>
            <color rgb="FF000000"/>
            <rFont val="Tahoma"/>
            <family val="2"/>
          </rPr>
          <t>344053:</t>
        </r>
        <r>
          <rPr>
            <sz val="10"/>
            <color rgb="FF000000"/>
            <rFont val="Tahoma"/>
            <family val="2"/>
          </rPr>
          <t xml:space="preserve">
</t>
        </r>
        <r>
          <rPr>
            <sz val="10"/>
            <color rgb="FF000000"/>
            <rFont val="Calibri"/>
            <family val="2"/>
            <scheme val="minor"/>
          </rPr>
          <t xml:space="preserve">The operating cost percentage (3% of investment) is embedded in the formula for calculating annual OPEX. This value is not explicitly shown in a separate cell but is directly applied in the calculation.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344053</author>
  </authors>
  <commentList>
    <comment ref="D17" authorId="0" shapeId="0" xr:uid="{7F41A0A6-A41F-FE49-AF79-E75EFC7A19B9}">
      <text>
        <r>
          <rPr>
            <b/>
            <sz val="10"/>
            <color rgb="FF000000"/>
            <rFont val="Tahoma"/>
            <family val="2"/>
          </rPr>
          <t>344053:</t>
        </r>
        <r>
          <rPr>
            <sz val="10"/>
            <color rgb="FF000000"/>
            <rFont val="Tahoma"/>
            <family val="2"/>
          </rPr>
          <t xml:space="preserve">
</t>
        </r>
        <r>
          <rPr>
            <sz val="10"/>
            <color rgb="FF000000"/>
            <rFont val="Calibri"/>
            <family val="2"/>
          </rPr>
          <t xml:space="preserve">The discount rate for energy differs from that for capital, reflecting variations in risk and time preferences. New technologies or volatile markets may lead to higher energy discount rates to account for uncertainties like availability or demand.A discount rate of 0 can also be applied to ignore these differences in specific analyses.
</t>
        </r>
      </text>
    </comment>
    <comment ref="D18" authorId="0" shapeId="0" xr:uid="{CC036AD4-D6DB-F343-B093-6D4D14221D4A}">
      <text>
        <r>
          <rPr>
            <b/>
            <sz val="10"/>
            <color rgb="FF000000"/>
            <rFont val="Tahoma"/>
            <family val="2"/>
          </rPr>
          <t>344053:</t>
        </r>
        <r>
          <rPr>
            <sz val="10"/>
            <color rgb="FF000000"/>
            <rFont val="Tahoma"/>
            <family val="2"/>
          </rPr>
          <t xml:space="preserve">
</t>
        </r>
        <r>
          <rPr>
            <sz val="10"/>
            <color rgb="FF000000"/>
            <rFont val="Calibri"/>
            <family val="2"/>
          </rPr>
          <t xml:space="preserve">A constant inflation rate is assumed here for simplicity, though it would not be suitable for a professional tool.
</t>
        </r>
      </text>
    </comment>
    <comment ref="D21" authorId="0" shapeId="0" xr:uid="{37ED9E2F-9057-5E4B-B371-797044FA831E}">
      <text>
        <r>
          <rPr>
            <b/>
            <sz val="10"/>
            <color rgb="FF000000"/>
            <rFont val="Tahoma"/>
            <family val="2"/>
          </rPr>
          <t>344053:</t>
        </r>
        <r>
          <rPr>
            <sz val="10"/>
            <color rgb="FF000000"/>
            <rFont val="Tahoma"/>
            <family val="2"/>
          </rPr>
          <t xml:space="preserve">
</t>
        </r>
        <r>
          <rPr>
            <sz val="10"/>
            <color rgb="FF000000"/>
            <rFont val="Calibri"/>
            <family val="2"/>
          </rPr>
          <t xml:space="preserve">The total levelised cost (excluding decommissioning) is composed of individual cost components, including CAPEX, OPEX, etc. Each component listed below is calculated on a lifecycle basis per unit of electricity (€/MWh_el) to ensure clarity and comparability.
</t>
        </r>
      </text>
    </comment>
    <comment ref="H41" authorId="0" shapeId="0" xr:uid="{4FE0B319-64AD-164A-9063-F8A75BC91B43}">
      <text>
        <r>
          <rPr>
            <b/>
            <sz val="10"/>
            <color rgb="FF000000"/>
            <rFont val="Tahoma"/>
            <family val="2"/>
          </rPr>
          <t>344053:</t>
        </r>
        <r>
          <rPr>
            <sz val="10"/>
            <color rgb="FF000000"/>
            <rFont val="Tahoma"/>
            <family val="2"/>
          </rPr>
          <t xml:space="preserve">
</t>
        </r>
        <r>
          <rPr>
            <sz val="10"/>
            <color rgb="FF000000"/>
            <rFont val="Calibri"/>
            <family val="2"/>
            <scheme val="minor"/>
          </rPr>
          <t xml:space="preserve">No operation before 2027
</t>
        </r>
      </text>
    </comment>
    <comment ref="K41" authorId="0" shapeId="0" xr:uid="{C575D0A1-B6F8-CD46-9C68-95CE3BBD65DE}">
      <text>
        <r>
          <rPr>
            <b/>
            <sz val="10"/>
            <color rgb="FF000000"/>
            <rFont val="Tahoma"/>
            <family val="2"/>
          </rPr>
          <t>344053:</t>
        </r>
        <r>
          <rPr>
            <sz val="10"/>
            <color rgb="FF000000"/>
            <rFont val="Tahoma"/>
            <family val="2"/>
          </rPr>
          <t xml:space="preserve">
</t>
        </r>
        <r>
          <rPr>
            <sz val="10"/>
            <color rgb="FF000000"/>
            <rFont val="Calibri"/>
            <family val="2"/>
            <scheme val="minor"/>
          </rPr>
          <t xml:space="preserve">The operating cost percentage (3% of investment) is embedded in the formula for calculating annual OPEX. This value is not explicitly shown in a separate cell but is directly applied in the calculation.
</t>
        </r>
      </text>
    </comment>
    <comment ref="F48" authorId="0" shapeId="0" xr:uid="{282B7B02-D7F1-2940-B575-6382D1153FB2}">
      <text>
        <r>
          <rPr>
            <b/>
            <sz val="10"/>
            <color rgb="FF000000"/>
            <rFont val="Tahoma"/>
            <family val="2"/>
          </rPr>
          <t>344053:</t>
        </r>
        <r>
          <rPr>
            <sz val="10"/>
            <color rgb="FF000000"/>
            <rFont val="Tahoma"/>
            <family val="2"/>
          </rPr>
          <t xml:space="preserve">
</t>
        </r>
        <r>
          <rPr>
            <sz val="10"/>
            <color rgb="FF000000"/>
            <rFont val="Calibri"/>
            <family val="2"/>
            <scheme val="minor"/>
          </rPr>
          <t xml:space="preserve">Reflects the undiscounted fuel consumption per unit of discounted electricity generation. If the discounting rate for energy output is set to 0% (technical analysis), this value equals 1 / Fuel efficiency (LHV). 
</t>
        </r>
        <r>
          <rPr>
            <sz val="10"/>
            <color rgb="FF000000"/>
            <rFont val="Calibri"/>
            <family val="2"/>
            <scheme val="minor"/>
          </rPr>
          <t xml:space="preserve">With a positive discount rate, it increases due to lower weighting of future energy outputs.
</t>
        </r>
      </text>
    </comment>
    <comment ref="F55" authorId="0" shapeId="0" xr:uid="{A9915041-1C90-AC45-A334-2D0DC852248F}">
      <text>
        <r>
          <rPr>
            <b/>
            <sz val="10"/>
            <color rgb="FF000000"/>
            <rFont val="Tahoma"/>
            <family val="2"/>
          </rPr>
          <t>344053:</t>
        </r>
        <r>
          <rPr>
            <sz val="10"/>
            <color rgb="FF000000"/>
            <rFont val="Tahoma"/>
            <family val="2"/>
          </rPr>
          <t xml:space="preserve">
</t>
        </r>
        <r>
          <rPr>
            <sz val="10"/>
            <color rgb="FF000000"/>
            <rFont val="Calibri"/>
            <family val="2"/>
            <scheme val="minor"/>
          </rPr>
          <t xml:space="preserve">The CO₂ price is set constant at €30/t CO₂ for simplicity in this model. However, it is unlikely to remain static in practice, especially considering the EU’s policy framework, which aims to dynamically adjust prices to reflect market conditions and drive decarbonization.
</t>
        </r>
      </text>
    </comment>
  </commentList>
</comments>
</file>

<file path=xl/sharedStrings.xml><?xml version="1.0" encoding="utf-8"?>
<sst xmlns="http://schemas.openxmlformats.org/spreadsheetml/2006/main" count="186" uniqueCount="105">
  <si>
    <t>Technology</t>
  </si>
  <si>
    <t xml:space="preserve">Project start </t>
  </si>
  <si>
    <t>&lt;- represent input cells required</t>
  </si>
  <si>
    <t>Construction start</t>
  </si>
  <si>
    <t>Operation start</t>
  </si>
  <si>
    <t>Plant decommissioned</t>
  </si>
  <si>
    <t>MW</t>
  </si>
  <si>
    <t>%</t>
  </si>
  <si>
    <t>Total levelised cost excluding decommissioning</t>
  </si>
  <si>
    <t>Wind</t>
  </si>
  <si>
    <t>€/MWh</t>
  </si>
  <si>
    <t>Operating hours p.a. </t>
  </si>
  <si>
    <t>Rated capacity</t>
  </si>
  <si>
    <t>LCOE calculation -  wind</t>
  </si>
  <si>
    <t>Interest rate of debt</t>
  </si>
  <si>
    <t>Interest rate of equity</t>
  </si>
  <si>
    <t>Share of debt</t>
  </si>
  <si>
    <t>WACC</t>
  </si>
  <si>
    <t>Plant Output</t>
  </si>
  <si>
    <t>Total</t>
  </si>
  <si>
    <t>Generation</t>
  </si>
  <si>
    <t>MWh</t>
  </si>
  <si>
    <t>Discounted generation</t>
  </si>
  <si>
    <t>Fuel costs</t>
  </si>
  <si>
    <t>Discounting for capital</t>
  </si>
  <si>
    <t>Discounting for energy</t>
  </si>
  <si>
    <t>OPEX Total (sum of fixed O&amp;M and variable O&amp;M)</t>
  </si>
  <si>
    <t>CAPEX Total (sum of pre-development and construction costs)</t>
  </si>
  <si>
    <t>Opex</t>
  </si>
  <si>
    <t>Inflation adjusted OPEX</t>
  </si>
  <si>
    <t>Discounted inflation adjusted OPEX</t>
  </si>
  <si>
    <t xml:space="preserve">Inflation rate p.a. </t>
  </si>
  <si>
    <t>Discounting rate for energy output p.a.</t>
  </si>
  <si>
    <t>Decomissioning</t>
  </si>
  <si>
    <t>2027-01</t>
  </si>
  <si>
    <t>2047-01</t>
  </si>
  <si>
    <t>LCOE calculation -  CCGT</t>
  </si>
  <si>
    <t>CCGT</t>
  </si>
  <si>
    <t>2057-01</t>
  </si>
  <si>
    <t>Initial investment costs</t>
  </si>
  <si>
    <t>€/MW</t>
  </si>
  <si>
    <t>Investment (incl. planning, licensing, building, infrastructure) </t>
  </si>
  <si>
    <t>€/t CO2</t>
  </si>
  <si>
    <t>Fuel efficiency (LHV basis)</t>
  </si>
  <si>
    <t>Generation x discounting factor for energy</t>
  </si>
  <si>
    <t>CO2 capture and storage costs</t>
  </si>
  <si>
    <t>CO2 emissions costs</t>
  </si>
  <si>
    <t>Fuel consumption</t>
  </si>
  <si>
    <t>MWh_therm/MWh_el</t>
  </si>
  <si>
    <t>€/MWh_el</t>
  </si>
  <si>
    <t>€/MWh_therm</t>
  </si>
  <si>
    <t>Emissions price per one tone of CO2</t>
  </si>
  <si>
    <t>CO2 emissions costs per MWh fuel</t>
  </si>
  <si>
    <t>t CO2/MWh_fuel</t>
  </si>
  <si>
    <t>Emissions</t>
  </si>
  <si>
    <t>Emissions costs</t>
  </si>
  <si>
    <t>Inflation adjusted emissions costs</t>
  </si>
  <si>
    <t>Discounted inflation adjusted emissions costs</t>
  </si>
  <si>
    <t>t/MWh_el</t>
  </si>
  <si>
    <t>Annual Breakdown (hidden when grouped, click + above to expand))</t>
  </si>
  <si>
    <t>Generation / Fuel efficiency (LHV basis)</t>
  </si>
  <si>
    <t>Inflation adjusted fuel costs (w/o CO2-price)</t>
  </si>
  <si>
    <t>Fuel price (w/o CO2-price) per one MWh</t>
  </si>
  <si>
    <t>Fuel costs (w/o CO2-price)</t>
  </si>
  <si>
    <t xml:space="preserve">Discounted inflation adjusted fuel costs (w/o CO2-price) </t>
  </si>
  <si>
    <t>Discounted generation (DG)</t>
  </si>
  <si>
    <t>Initial investment costs / DG</t>
  </si>
  <si>
    <t>OPEX x (1 + inflation rate)^ years / DG</t>
  </si>
  <si>
    <t>Fuel consumption (FC)</t>
  </si>
  <si>
    <t>Fuel price (w/o CO2-price) per one MWh (FP1)</t>
  </si>
  <si>
    <t>Fuel costs (w/o CO2-price) (FCW)</t>
  </si>
  <si>
    <t>Inflation adjusted fuel costs (w/o CO2-price) (IAFC)</t>
  </si>
  <si>
    <t>FCW  x (1 + inflation rate)^ years</t>
  </si>
  <si>
    <t>CAPEX</t>
  </si>
  <si>
    <t>OPEX</t>
  </si>
  <si>
    <t>DG</t>
  </si>
  <si>
    <t>O&amp;M</t>
  </si>
  <si>
    <t>Operations and management</t>
  </si>
  <si>
    <t>FC x FP1 / DG</t>
  </si>
  <si>
    <t>FC x CO2 emissions costs per MWh fuel / DG</t>
  </si>
  <si>
    <t>Emissions x Emissions price per one tone of CO2</t>
  </si>
  <si>
    <t>Emissions costs x (1 + inflation rate)^ years</t>
  </si>
  <si>
    <t>Discounting for capital (DFC)</t>
  </si>
  <si>
    <t>Discounting for energy (DFE)</t>
  </si>
  <si>
    <t>Inflation adjusted OPEX x DFC</t>
  </si>
  <si>
    <t>IAFC x DFC</t>
  </si>
  <si>
    <t>Inflation adjusted emissions costs x DFC</t>
  </si>
  <si>
    <t>Abbreviation</t>
  </si>
  <si>
    <t>Description</t>
  </si>
  <si>
    <t>Capital expenditures</t>
  </si>
  <si>
    <t>DFC</t>
  </si>
  <si>
    <t>DFE</t>
  </si>
  <si>
    <t>FC</t>
  </si>
  <si>
    <t>FCW</t>
  </si>
  <si>
    <t>FP1</t>
  </si>
  <si>
    <t>IAFC</t>
  </si>
  <si>
    <t>LHV</t>
  </si>
  <si>
    <t>Lower heating value</t>
  </si>
  <si>
    <t>Operational expenditures</t>
  </si>
  <si>
    <t>w/o</t>
  </si>
  <si>
    <t>Without</t>
  </si>
  <si>
    <t>Generation x DFE</t>
  </si>
  <si>
    <t>Weighted average cost of capital</t>
  </si>
  <si>
    <t xml:space="preserve">Discounting rate for capital p.a. (choose WACC) </t>
  </si>
  <si>
    <t>hours/a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</si>
</sst>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21" x14ac:knownFonts="1">
    <font>
      <sz val="12"/>
      <color theme="1"/>
      <name val="Calibri"/>
      <family val="2"/>
      <scheme val="minor"/>
    </font>
    <font>
      <b/>
      <sz val="16"/>
      <color rgb="FFFFFFFF"/>
      <name val="Calibri"/>
      <family val="2"/>
    </font>
    <font>
      <sz val="11"/>
      <color rgb="FF000000"/>
      <name val="Calibri"/>
      <family val="2"/>
    </font>
    <font>
      <sz val="11"/>
      <color rgb="FF3F3F76"/>
      <name val="Calibri"/>
      <family val="2"/>
    </font>
    <font>
      <b/>
      <sz val="11"/>
      <color rgb="FF000000"/>
      <name val="Calibri"/>
      <family val="2"/>
    </font>
    <font>
      <b/>
      <sz val="12"/>
      <color theme="1"/>
      <name val="Calibri"/>
      <family val="2"/>
      <scheme val="minor"/>
    </font>
    <font>
      <b/>
      <sz val="12"/>
      <color theme="1"/>
      <name val="Calibri (Body)"/>
    </font>
    <font>
      <sz val="12"/>
      <color theme="1"/>
      <name val="Calibri (Body)"/>
    </font>
    <font>
      <sz val="12"/>
      <color rgb="FF3F3F76"/>
      <name val="Calibri (Body)"/>
    </font>
    <font>
      <sz val="12"/>
      <color theme="1" tint="0.499984740745262"/>
      <name val="Calibri (Body)"/>
    </font>
    <font>
      <sz val="12"/>
      <name val="Calibri (Body)"/>
    </font>
    <font>
      <sz val="12"/>
      <color theme="1"/>
      <name val="Calibri"/>
      <family val="2"/>
    </font>
    <font>
      <sz val="12"/>
      <color rgb="FF3F3F76"/>
      <name val="Calibri"/>
      <family val="2"/>
    </font>
    <font>
      <sz val="12"/>
      <color rgb="FF000000"/>
      <name val="Calibri"/>
      <family val="2"/>
    </font>
    <font>
      <u/>
      <sz val="12"/>
      <color rgb="FF0563C1"/>
      <name val="Calibri"/>
      <family val="2"/>
    </font>
    <font>
      <b/>
      <sz val="12"/>
      <color theme="1"/>
      <name val="Calibri"/>
      <family val="2"/>
    </font>
    <font>
      <b/>
      <sz val="12"/>
      <color rgb="FF000000"/>
      <name val="Calibri"/>
      <family val="2"/>
    </font>
    <font>
      <sz val="10"/>
      <color rgb="FF000000"/>
      <name val="Tahoma"/>
      <family val="2"/>
    </font>
    <font>
      <b/>
      <sz val="10"/>
      <color rgb="FF000000"/>
      <name val="Tahoma"/>
      <family val="2"/>
    </font>
    <font>
      <sz val="10"/>
      <color rgb="FF000000"/>
      <name val="Calibri"/>
      <family val="2"/>
      <scheme val="minor"/>
    </font>
    <font>
      <sz val="10"/>
      <color rgb="FF000000"/>
      <name val="Calibri"/>
      <family val="2"/>
    </font>
  </fonts>
  <fills count="11">
    <fill>
      <patternFill patternType="none"/>
    </fill>
    <fill>
      <patternFill patternType="gray125"/>
    </fill>
    <fill>
      <patternFill patternType="solid">
        <fgColor rgb="FFFFCC99"/>
        <bgColor rgb="FF000000"/>
      </patternFill>
    </fill>
    <fill>
      <patternFill patternType="solid">
        <fgColor rgb="FFBDD7EE"/>
        <bgColor rgb="FF000000"/>
      </patternFill>
    </fill>
    <fill>
      <patternFill patternType="solid">
        <fgColor theme="9"/>
        <bgColor rgb="FF000000"/>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4659260841701"/>
        <bgColor rgb="FF000000"/>
      </patternFill>
    </fill>
    <fill>
      <patternFill patternType="solid">
        <fgColor theme="2" tint="-0.24994659260841701"/>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bottom style="thin">
        <color rgb="FF7F7F7F"/>
      </bottom>
      <diagonal/>
    </border>
    <border>
      <left/>
      <right/>
      <top/>
      <bottom style="thin">
        <color indexed="64"/>
      </bottom>
      <diagonal/>
    </border>
    <border>
      <left/>
      <right/>
      <top/>
      <bottom style="medium">
        <color indexed="64"/>
      </bottom>
      <diagonal/>
    </border>
    <border>
      <left/>
      <right style="thin">
        <color rgb="FF7F7F7F"/>
      </right>
      <top style="thin">
        <color rgb="FF7F7F7F"/>
      </top>
      <bottom style="thin">
        <color rgb="FF7F7F7F"/>
      </bottom>
      <diagonal/>
    </border>
    <border>
      <left/>
      <right style="thin">
        <color auto="1"/>
      </right>
      <top/>
      <bottom style="thin">
        <color auto="1"/>
      </bottom>
      <diagonal/>
    </border>
    <border>
      <left/>
      <right style="thin">
        <color auto="1"/>
      </right>
      <top/>
      <bottom/>
      <diagonal/>
    </border>
  </borders>
  <cellStyleXfs count="1">
    <xf numFmtId="0" fontId="0" fillId="0" borderId="0"/>
  </cellStyleXfs>
  <cellXfs count="67">
    <xf numFmtId="0" fontId="0" fillId="0" borderId="0" xfId="0"/>
    <xf numFmtId="0" fontId="2" fillId="0" borderId="0" xfId="0" applyFont="1"/>
    <xf numFmtId="0" fontId="2" fillId="0" borderId="0" xfId="0" applyFont="1" applyAlignment="1">
      <alignment wrapText="1"/>
    </xf>
    <xf numFmtId="0" fontId="4" fillId="0" borderId="4" xfId="0" applyFont="1" applyBorder="1"/>
    <xf numFmtId="164" fontId="2" fillId="3" borderId="0" xfId="0" applyNumberFormat="1" applyFont="1" applyFill="1"/>
    <xf numFmtId="164" fontId="0" fillId="6" borderId="0" xfId="0" applyNumberFormat="1" applyFill="1"/>
    <xf numFmtId="1" fontId="2" fillId="3" borderId="0" xfId="0" applyNumberFormat="1" applyFont="1" applyFill="1"/>
    <xf numFmtId="1" fontId="0" fillId="6" borderId="0" xfId="0" applyNumberFormat="1" applyFill="1"/>
    <xf numFmtId="164" fontId="3" fillId="2" borderId="6" xfId="0" applyNumberFormat="1" applyFont="1" applyFill="1" applyBorder="1"/>
    <xf numFmtId="0" fontId="1" fillId="4" borderId="0" xfId="0" applyFont="1" applyFill="1"/>
    <xf numFmtId="0" fontId="1" fillId="4" borderId="8" xfId="0" applyFont="1" applyFill="1" applyBorder="1"/>
    <xf numFmtId="0" fontId="1" fillId="9" borderId="0" xfId="0" applyFont="1" applyFill="1"/>
    <xf numFmtId="0" fontId="1" fillId="9" borderId="8" xfId="0" applyFont="1" applyFill="1" applyBorder="1"/>
    <xf numFmtId="0" fontId="1" fillId="9" borderId="0" xfId="0" applyFont="1" applyFill="1" applyAlignment="1">
      <alignment horizontal="left"/>
    </xf>
    <xf numFmtId="0" fontId="0" fillId="0" borderId="0" xfId="0" applyAlignment="1">
      <alignment horizontal="left"/>
    </xf>
    <xf numFmtId="0" fontId="1" fillId="4" borderId="0" xfId="0" applyFont="1" applyFill="1" applyAlignment="1">
      <alignment horizontal="left"/>
    </xf>
    <xf numFmtId="3" fontId="2" fillId="3" borderId="0" xfId="0" applyNumberFormat="1" applyFont="1" applyFill="1"/>
    <xf numFmtId="3" fontId="0" fillId="6" borderId="0" xfId="0" applyNumberFormat="1" applyFill="1"/>
    <xf numFmtId="0" fontId="6" fillId="8" borderId="5" xfId="0" applyFont="1" applyFill="1" applyBorder="1"/>
    <xf numFmtId="0" fontId="6" fillId="8" borderId="5" xfId="0" applyFont="1" applyFill="1" applyBorder="1" applyAlignment="1">
      <alignment horizontal="left"/>
    </xf>
    <xf numFmtId="0" fontId="7" fillId="8" borderId="0" xfId="0" applyFont="1" applyFill="1"/>
    <xf numFmtId="0" fontId="7" fillId="8" borderId="0" xfId="0" applyFont="1" applyFill="1" applyAlignment="1">
      <alignment horizontal="left"/>
    </xf>
    <xf numFmtId="3" fontId="6" fillId="10" borderId="2" xfId="0" applyNumberFormat="1" applyFont="1" applyFill="1" applyBorder="1"/>
    <xf numFmtId="2" fontId="6" fillId="8" borderId="5" xfId="0" applyNumberFormat="1" applyFont="1" applyFill="1" applyBorder="1"/>
    <xf numFmtId="3" fontId="8" fillId="2" borderId="1" xfId="0" applyNumberFormat="1" applyFont="1" applyFill="1" applyBorder="1"/>
    <xf numFmtId="2" fontId="7" fillId="8" borderId="0" xfId="0" applyNumberFormat="1" applyFont="1" applyFill="1"/>
    <xf numFmtId="0" fontId="9" fillId="8" borderId="0" xfId="0" applyFont="1" applyFill="1"/>
    <xf numFmtId="0" fontId="9" fillId="8" borderId="0" xfId="0" applyFont="1" applyFill="1" applyAlignment="1">
      <alignment horizontal="left"/>
    </xf>
    <xf numFmtId="2" fontId="9" fillId="8" borderId="0" xfId="0" applyNumberFormat="1" applyFont="1" applyFill="1"/>
    <xf numFmtId="0" fontId="7" fillId="8" borderId="0" xfId="0" applyFont="1" applyFill="1" applyAlignment="1">
      <alignment wrapText="1"/>
    </xf>
    <xf numFmtId="2" fontId="8" fillId="2" borderId="3" xfId="0" applyNumberFormat="1" applyFont="1" applyFill="1" applyBorder="1"/>
    <xf numFmtId="9" fontId="8" fillId="2" borderId="3" xfId="0" applyNumberFormat="1" applyFont="1" applyFill="1" applyBorder="1"/>
    <xf numFmtId="0" fontId="9" fillId="0" borderId="0" xfId="0" applyFont="1"/>
    <xf numFmtId="2" fontId="10" fillId="8" borderId="0" xfId="0" applyNumberFormat="1" applyFont="1" applyFill="1"/>
    <xf numFmtId="0" fontId="9" fillId="0" borderId="0" xfId="0" applyFont="1" applyAlignment="1">
      <alignment horizontal="left"/>
    </xf>
    <xf numFmtId="0" fontId="10" fillId="8" borderId="0" xfId="0" applyFont="1" applyFill="1"/>
    <xf numFmtId="0" fontId="10" fillId="8" borderId="0" xfId="0" applyFont="1" applyFill="1" applyAlignment="1">
      <alignment horizontal="left"/>
    </xf>
    <xf numFmtId="3" fontId="6" fillId="5" borderId="2" xfId="0" applyNumberFormat="1" applyFont="1" applyFill="1" applyBorder="1"/>
    <xf numFmtId="3" fontId="8" fillId="2" borderId="3" xfId="0" applyNumberFormat="1" applyFont="1" applyFill="1" applyBorder="1"/>
    <xf numFmtId="0" fontId="5" fillId="0" borderId="0" xfId="0" applyFont="1"/>
    <xf numFmtId="0" fontId="0" fillId="8" borderId="0" xfId="0" applyFill="1"/>
    <xf numFmtId="0" fontId="0" fillId="8" borderId="0" xfId="0" applyFill="1" applyAlignment="1">
      <alignment horizontal="left"/>
    </xf>
    <xf numFmtId="0" fontId="12" fillId="2" borderId="1" xfId="0" applyFont="1" applyFill="1" applyBorder="1"/>
    <xf numFmtId="0" fontId="13" fillId="8" borderId="0" xfId="0" applyFont="1" applyFill="1"/>
    <xf numFmtId="0" fontId="0" fillId="8" borderId="8" xfId="0" applyFill="1" applyBorder="1"/>
    <xf numFmtId="0" fontId="13" fillId="8" borderId="0" xfId="0" applyFont="1" applyFill="1" applyAlignment="1">
      <alignment horizontal="left"/>
    </xf>
    <xf numFmtId="0" fontId="13" fillId="8" borderId="8" xfId="0" applyFont="1" applyFill="1" applyBorder="1"/>
    <xf numFmtId="0" fontId="12" fillId="2" borderId="3" xfId="0" applyFont="1" applyFill="1" applyBorder="1"/>
    <xf numFmtId="0" fontId="0" fillId="6" borderId="1" xfId="0" applyFill="1" applyBorder="1"/>
    <xf numFmtId="0" fontId="0" fillId="7" borderId="1" xfId="0" applyFill="1" applyBorder="1"/>
    <xf numFmtId="0" fontId="14" fillId="8" borderId="0" xfId="0" applyFont="1" applyFill="1"/>
    <xf numFmtId="0" fontId="13" fillId="0" borderId="0" xfId="0" applyFont="1"/>
    <xf numFmtId="0" fontId="11" fillId="8" borderId="0" xfId="0" applyFont="1" applyFill="1"/>
    <xf numFmtId="164" fontId="12" fillId="2" borderId="1" xfId="0" applyNumberFormat="1" applyFont="1" applyFill="1" applyBorder="1"/>
    <xf numFmtId="164" fontId="12" fillId="2" borderId="3" xfId="0" applyNumberFormat="1" applyFont="1" applyFill="1" applyBorder="1"/>
    <xf numFmtId="9" fontId="12" fillId="2" borderId="3" xfId="0" applyNumberFormat="1" applyFont="1" applyFill="1" applyBorder="1"/>
    <xf numFmtId="0" fontId="15" fillId="8" borderId="0" xfId="0" applyFont="1" applyFill="1"/>
    <xf numFmtId="0" fontId="16" fillId="8" borderId="0" xfId="0" applyFont="1" applyFill="1" applyAlignment="1">
      <alignment horizontal="left"/>
    </xf>
    <xf numFmtId="164" fontId="16" fillId="3" borderId="2" xfId="0" applyNumberFormat="1" applyFont="1" applyFill="1" applyBorder="1"/>
    <xf numFmtId="164" fontId="0" fillId="7" borderId="1" xfId="0" applyNumberFormat="1" applyFill="1" applyBorder="1"/>
    <xf numFmtId="9" fontId="13" fillId="8" borderId="0" xfId="0" applyNumberFormat="1" applyFont="1" applyFill="1"/>
    <xf numFmtId="0" fontId="16" fillId="8" borderId="0" xfId="0" applyFont="1" applyFill="1"/>
    <xf numFmtId="0" fontId="0" fillId="8" borderId="0" xfId="0" applyFill="1" applyAlignment="1">
      <alignment horizontal="center"/>
    </xf>
    <xf numFmtId="0" fontId="0" fillId="8" borderId="4" xfId="0" applyFill="1" applyBorder="1"/>
    <xf numFmtId="0" fontId="0" fillId="8" borderId="4" xfId="0" applyFill="1" applyBorder="1" applyAlignment="1">
      <alignment horizontal="left"/>
    </xf>
    <xf numFmtId="0" fontId="0" fillId="0" borderId="7" xfId="0" applyBorder="1"/>
    <xf numFmtId="165" fontId="16" fillId="3" borderId="2"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447C8-6683-F04F-858A-AE5408330641}">
  <dimension ref="A1:AF46"/>
  <sheetViews>
    <sheetView tabSelected="1" zoomScaleNormal="100" workbookViewId="0">
      <pane ySplit="1" topLeftCell="A2" activePane="bottomLeft" state="frozen"/>
      <selection pane="bottomLeft" activeCell="D21" sqref="D21"/>
    </sheetView>
  </sheetViews>
  <sheetFormatPr baseColWidth="10" defaultRowHeight="16" outlineLevelCol="1" x14ac:dyDescent="0.2"/>
  <cols>
    <col min="1" max="1" width="2.33203125" customWidth="1"/>
    <col min="2" max="2" width="51.33203125" customWidth="1"/>
    <col min="3" max="3" width="13.1640625" style="14" customWidth="1"/>
    <col min="4" max="4" width="14.83203125" customWidth="1"/>
    <col min="5" max="5" width="47.6640625" customWidth="1"/>
    <col min="6" max="6" width="13.83203125" customWidth="1"/>
    <col min="7" max="7" width="3.1640625" customWidth="1"/>
    <col min="8" max="31" width="10.83203125" hidden="1" customWidth="1" outlineLevel="1"/>
    <col min="32" max="32" width="10.83203125" collapsed="1"/>
  </cols>
  <sheetData>
    <row r="1" spans="1:32" ht="21" x14ac:dyDescent="0.25">
      <c r="A1" s="9" t="s">
        <v>13</v>
      </c>
      <c r="B1" s="9"/>
      <c r="C1" s="15"/>
      <c r="D1" s="9"/>
      <c r="E1" s="9"/>
      <c r="F1" s="9"/>
      <c r="G1" s="10"/>
      <c r="AF1" t="s">
        <v>59</v>
      </c>
    </row>
    <row r="2" spans="1:32" x14ac:dyDescent="0.2">
      <c r="A2" s="40"/>
      <c r="B2" s="40"/>
      <c r="C2" s="41"/>
      <c r="D2" s="42"/>
      <c r="E2" s="43" t="s">
        <v>2</v>
      </c>
      <c r="F2" s="40"/>
      <c r="G2" s="44"/>
    </row>
    <row r="3" spans="1:32" x14ac:dyDescent="0.2">
      <c r="A3" s="40"/>
      <c r="B3" s="40"/>
      <c r="C3" s="41"/>
      <c r="E3" s="40"/>
      <c r="F3" s="40"/>
      <c r="G3" s="44"/>
    </row>
    <row r="4" spans="1:32" x14ac:dyDescent="0.2">
      <c r="A4" s="40"/>
      <c r="B4" s="43" t="s">
        <v>0</v>
      </c>
      <c r="C4" s="45"/>
      <c r="D4" s="42" t="s">
        <v>9</v>
      </c>
      <c r="E4" s="43"/>
      <c r="F4" s="43"/>
      <c r="G4" s="46"/>
      <c r="H4" s="1"/>
      <c r="I4" s="1"/>
    </row>
    <row r="5" spans="1:32" x14ac:dyDescent="0.2">
      <c r="A5" s="40"/>
      <c r="B5" s="43" t="s">
        <v>1</v>
      </c>
      <c r="C5" s="45"/>
      <c r="D5" s="47">
        <v>2024</v>
      </c>
      <c r="E5" s="43"/>
      <c r="F5" s="43"/>
      <c r="G5" s="46"/>
      <c r="H5" s="1"/>
      <c r="I5" s="1"/>
    </row>
    <row r="6" spans="1:32" x14ac:dyDescent="0.2">
      <c r="A6" s="40"/>
      <c r="B6" s="43" t="s">
        <v>3</v>
      </c>
      <c r="C6" s="45"/>
      <c r="D6" s="47">
        <v>2026</v>
      </c>
      <c r="E6" s="43"/>
      <c r="F6" s="40"/>
      <c r="G6" s="44"/>
      <c r="H6" s="1"/>
      <c r="I6" s="1"/>
    </row>
    <row r="7" spans="1:32" x14ac:dyDescent="0.2">
      <c r="A7" s="40"/>
      <c r="B7" s="43" t="s">
        <v>4</v>
      </c>
      <c r="C7" s="45"/>
      <c r="D7" s="48" t="s">
        <v>34</v>
      </c>
      <c r="E7" s="43"/>
      <c r="F7" s="43"/>
      <c r="G7" s="46"/>
      <c r="H7" s="1"/>
      <c r="I7" s="1"/>
    </row>
    <row r="8" spans="1:32" x14ac:dyDescent="0.2">
      <c r="A8" s="40"/>
      <c r="B8" s="43" t="s">
        <v>5</v>
      </c>
      <c r="C8" s="45"/>
      <c r="D8" s="49" t="s">
        <v>35</v>
      </c>
      <c r="E8" s="43"/>
      <c r="F8" s="50"/>
      <c r="G8" s="46"/>
      <c r="H8" s="1"/>
      <c r="I8" s="1"/>
    </row>
    <row r="9" spans="1:32" x14ac:dyDescent="0.2">
      <c r="A9" s="40"/>
      <c r="B9" s="43"/>
      <c r="C9" s="45"/>
      <c r="D9" s="51"/>
      <c r="E9" s="43"/>
      <c r="F9" s="43"/>
      <c r="G9" s="46"/>
      <c r="H9" s="1"/>
      <c r="I9" s="1"/>
    </row>
    <row r="10" spans="1:32" x14ac:dyDescent="0.2">
      <c r="A10" s="40"/>
      <c r="B10" s="52" t="s">
        <v>14</v>
      </c>
      <c r="C10" s="45" t="s">
        <v>7</v>
      </c>
      <c r="D10" s="53">
        <v>0.01</v>
      </c>
      <c r="E10" s="43"/>
      <c r="F10" s="43"/>
      <c r="G10" s="46"/>
      <c r="H10" s="1"/>
      <c r="I10" s="1"/>
    </row>
    <row r="11" spans="1:32" x14ac:dyDescent="0.2">
      <c r="A11" s="40"/>
      <c r="B11" s="52" t="s">
        <v>15</v>
      </c>
      <c r="C11" s="45" t="s">
        <v>7</v>
      </c>
      <c r="D11" s="54">
        <v>0.06</v>
      </c>
      <c r="E11" s="43"/>
      <c r="F11" s="40"/>
      <c r="G11" s="44"/>
    </row>
    <row r="12" spans="1:32" ht="17" thickBot="1" x14ac:dyDescent="0.25">
      <c r="A12" s="40"/>
      <c r="B12" s="52" t="s">
        <v>16</v>
      </c>
      <c r="C12" s="45" t="s">
        <v>7</v>
      </c>
      <c r="D12" s="55">
        <v>0.8</v>
      </c>
      <c r="E12" s="43"/>
      <c r="F12" s="40"/>
      <c r="G12" s="44"/>
    </row>
    <row r="13" spans="1:32" ht="17" thickBot="1" x14ac:dyDescent="0.25">
      <c r="A13" s="40"/>
      <c r="B13" s="56" t="s">
        <v>17</v>
      </c>
      <c r="C13" s="57" t="s">
        <v>7</v>
      </c>
      <c r="D13" s="58">
        <f>D10*D12+D11*(1-D12)</f>
        <v>1.9999999999999997E-2</v>
      </c>
      <c r="E13" s="43"/>
      <c r="F13" s="40"/>
      <c r="G13" s="44"/>
    </row>
    <row r="14" spans="1:32" x14ac:dyDescent="0.2">
      <c r="A14" s="40"/>
      <c r="B14" s="52"/>
      <c r="C14" s="45"/>
      <c r="D14" s="51"/>
      <c r="E14" s="43"/>
      <c r="F14" s="40"/>
      <c r="G14" s="44"/>
    </row>
    <row r="15" spans="1:32" x14ac:dyDescent="0.2">
      <c r="A15" s="40"/>
      <c r="B15" s="43" t="s">
        <v>12</v>
      </c>
      <c r="C15" s="45" t="s">
        <v>6</v>
      </c>
      <c r="D15" s="42">
        <v>4</v>
      </c>
      <c r="E15" s="43"/>
      <c r="F15" s="40"/>
      <c r="G15" s="44"/>
    </row>
    <row r="16" spans="1:32" x14ac:dyDescent="0.2">
      <c r="A16" s="40"/>
      <c r="B16" s="43" t="s">
        <v>103</v>
      </c>
      <c r="C16" s="45" t="s">
        <v>7</v>
      </c>
      <c r="D16" s="59">
        <f>$D$13</f>
        <v>1.9999999999999997E-2</v>
      </c>
      <c r="E16" s="60"/>
      <c r="F16" s="40"/>
      <c r="G16" s="44"/>
    </row>
    <row r="17" spans="1:31" x14ac:dyDescent="0.2">
      <c r="A17" s="40"/>
      <c r="B17" s="43" t="s">
        <v>32</v>
      </c>
      <c r="C17" s="45" t="s">
        <v>7</v>
      </c>
      <c r="D17" s="54">
        <f>D16</f>
        <v>1.9999999999999997E-2</v>
      </c>
      <c r="E17" s="60"/>
      <c r="F17" s="40"/>
      <c r="G17" s="44"/>
    </row>
    <row r="18" spans="1:31" x14ac:dyDescent="0.2">
      <c r="A18" s="40"/>
      <c r="B18" s="43" t="s">
        <v>31</v>
      </c>
      <c r="C18" s="45" t="s">
        <v>7</v>
      </c>
      <c r="D18" s="54">
        <v>0</v>
      </c>
      <c r="E18" s="43"/>
      <c r="F18" s="40"/>
      <c r="G18" s="44"/>
    </row>
    <row r="19" spans="1:31" x14ac:dyDescent="0.2">
      <c r="A19" s="40"/>
      <c r="B19" s="52" t="s">
        <v>11</v>
      </c>
      <c r="C19" s="45" t="s">
        <v>104</v>
      </c>
      <c r="D19" s="47">
        <v>2000</v>
      </c>
      <c r="E19" s="43"/>
      <c r="F19" s="40"/>
      <c r="G19" s="44"/>
    </row>
    <row r="20" spans="1:31" ht="17" thickBot="1" x14ac:dyDescent="0.25">
      <c r="A20" s="40"/>
      <c r="B20" s="43"/>
      <c r="C20" s="45"/>
      <c r="D20" s="51"/>
      <c r="E20" s="43"/>
      <c r="F20" s="40"/>
      <c r="G20" s="44"/>
    </row>
    <row r="21" spans="1:31" ht="17" thickBot="1" x14ac:dyDescent="0.25">
      <c r="A21" s="40"/>
      <c r="B21" s="61" t="s">
        <v>8</v>
      </c>
      <c r="C21" s="57" t="s">
        <v>10</v>
      </c>
      <c r="D21" s="66">
        <f>F36+F40+F45</f>
        <v>56.176469722531294</v>
      </c>
      <c r="E21" s="43"/>
      <c r="F21" s="40"/>
      <c r="G21" s="44"/>
    </row>
    <row r="22" spans="1:31" x14ac:dyDescent="0.2">
      <c r="A22" s="40"/>
      <c r="B22" s="43"/>
      <c r="C22" s="45"/>
      <c r="D22" s="43"/>
      <c r="E22" s="43"/>
      <c r="F22" s="43"/>
      <c r="G22" s="46"/>
      <c r="H22" s="1"/>
      <c r="I22" s="1"/>
    </row>
    <row r="23" spans="1:31" x14ac:dyDescent="0.2">
      <c r="A23" s="40"/>
      <c r="B23" s="43"/>
      <c r="C23" s="45"/>
      <c r="D23" s="43"/>
      <c r="E23" s="43"/>
      <c r="F23" s="43"/>
      <c r="G23" s="46"/>
      <c r="H23" s="1"/>
      <c r="I23" s="1"/>
    </row>
    <row r="24" spans="1:31" x14ac:dyDescent="0.2">
      <c r="A24" s="40"/>
      <c r="B24" s="40"/>
      <c r="C24" s="41"/>
      <c r="D24" s="40"/>
      <c r="E24" s="40"/>
      <c r="F24" s="40"/>
      <c r="G24" s="44"/>
    </row>
    <row r="25" spans="1:31" ht="32" x14ac:dyDescent="0.2">
      <c r="A25" s="40"/>
      <c r="B25" s="40"/>
      <c r="C25" s="41"/>
      <c r="D25" s="40"/>
      <c r="E25" s="40"/>
      <c r="F25" s="40"/>
      <c r="G25" s="44"/>
      <c r="H25" s="2" t="s">
        <v>1</v>
      </c>
      <c r="I25" s="2"/>
      <c r="J25" s="2" t="s">
        <v>3</v>
      </c>
      <c r="K25" s="2" t="s">
        <v>4</v>
      </c>
      <c r="L25" s="2"/>
      <c r="N25" s="2"/>
      <c r="AE25" t="s">
        <v>33</v>
      </c>
    </row>
    <row r="26" spans="1:31" x14ac:dyDescent="0.2">
      <c r="A26" s="40"/>
      <c r="B26" s="40"/>
      <c r="C26" s="41"/>
      <c r="D26" s="62"/>
      <c r="E26" s="40"/>
      <c r="F26" s="40"/>
      <c r="G26" s="44"/>
      <c r="H26" s="3">
        <f>D5</f>
        <v>2024</v>
      </c>
      <c r="I26" s="3">
        <f>H26+1</f>
        <v>2025</v>
      </c>
      <c r="J26" s="3">
        <f>I26+1</f>
        <v>2026</v>
      </c>
      <c r="K26" s="3">
        <f t="shared" ref="K26:AD26" si="0">J26+1</f>
        <v>2027</v>
      </c>
      <c r="L26" s="3">
        <f t="shared" si="0"/>
        <v>2028</v>
      </c>
      <c r="M26" s="3">
        <f t="shared" si="0"/>
        <v>2029</v>
      </c>
      <c r="N26" s="3">
        <f t="shared" si="0"/>
        <v>2030</v>
      </c>
      <c r="O26" s="3">
        <f t="shared" si="0"/>
        <v>2031</v>
      </c>
      <c r="P26" s="3">
        <f t="shared" si="0"/>
        <v>2032</v>
      </c>
      <c r="Q26" s="3">
        <f t="shared" si="0"/>
        <v>2033</v>
      </c>
      <c r="R26" s="3">
        <f t="shared" si="0"/>
        <v>2034</v>
      </c>
      <c r="S26" s="3">
        <f t="shared" si="0"/>
        <v>2035</v>
      </c>
      <c r="T26" s="3">
        <f t="shared" si="0"/>
        <v>2036</v>
      </c>
      <c r="U26" s="3">
        <f t="shared" si="0"/>
        <v>2037</v>
      </c>
      <c r="V26" s="3">
        <f t="shared" si="0"/>
        <v>2038</v>
      </c>
      <c r="W26" s="3">
        <f t="shared" si="0"/>
        <v>2039</v>
      </c>
      <c r="X26" s="3">
        <f t="shared" si="0"/>
        <v>2040</v>
      </c>
      <c r="Y26" s="3">
        <f t="shared" si="0"/>
        <v>2041</v>
      </c>
      <c r="Z26" s="3">
        <f t="shared" si="0"/>
        <v>2042</v>
      </c>
      <c r="AA26" s="3">
        <f t="shared" si="0"/>
        <v>2043</v>
      </c>
      <c r="AB26" s="3">
        <f t="shared" si="0"/>
        <v>2044</v>
      </c>
      <c r="AC26" s="3">
        <f t="shared" si="0"/>
        <v>2045</v>
      </c>
      <c r="AD26" s="3">
        <f t="shared" si="0"/>
        <v>2046</v>
      </c>
    </row>
    <row r="27" spans="1:31" x14ac:dyDescent="0.2">
      <c r="A27" s="40"/>
      <c r="B27" s="40"/>
      <c r="C27" s="41"/>
      <c r="D27" s="40"/>
      <c r="E27" s="40"/>
      <c r="F27" s="40"/>
      <c r="G27" s="44"/>
      <c r="H27" s="1"/>
      <c r="I27" s="1"/>
      <c r="J27" s="1"/>
      <c r="K27" s="1"/>
      <c r="L27" s="1"/>
      <c r="M27" s="1"/>
      <c r="N27" s="1"/>
    </row>
    <row r="28" spans="1:31" x14ac:dyDescent="0.2">
      <c r="A28" s="40"/>
      <c r="B28" s="40" t="s">
        <v>82</v>
      </c>
      <c r="C28" s="21" t="s">
        <v>7</v>
      </c>
      <c r="D28" s="20"/>
      <c r="E28" s="20"/>
      <c r="F28" s="20"/>
      <c r="G28" s="44"/>
      <c r="H28" s="8">
        <v>1</v>
      </c>
      <c r="I28" s="4">
        <f>H28/(1+$D$16)</f>
        <v>0.98039215686274506</v>
      </c>
      <c r="J28" s="4">
        <f t="shared" ref="J28:AD28" si="1">I28/(1+$D$16)</f>
        <v>0.96116878123798533</v>
      </c>
      <c r="K28" s="4">
        <f t="shared" si="1"/>
        <v>0.94232233454704439</v>
      </c>
      <c r="L28" s="4">
        <f t="shared" si="1"/>
        <v>0.92384542602651409</v>
      </c>
      <c r="M28" s="4">
        <f t="shared" si="1"/>
        <v>0.90573080982991572</v>
      </c>
      <c r="N28" s="4">
        <f t="shared" si="1"/>
        <v>0.88797138218619187</v>
      </c>
      <c r="O28" s="4">
        <f t="shared" si="1"/>
        <v>0.87056017861391355</v>
      </c>
      <c r="P28" s="4">
        <f t="shared" si="1"/>
        <v>0.85349037119011129</v>
      </c>
      <c r="Q28" s="4">
        <f t="shared" si="1"/>
        <v>0.83675526587265814</v>
      </c>
      <c r="R28" s="4">
        <f t="shared" si="1"/>
        <v>0.82034829987515501</v>
      </c>
      <c r="S28" s="4">
        <f t="shared" si="1"/>
        <v>0.80426303909328922</v>
      </c>
      <c r="T28" s="4">
        <f t="shared" si="1"/>
        <v>0.7884931755816561</v>
      </c>
      <c r="U28" s="4">
        <f t="shared" si="1"/>
        <v>0.77303252508005504</v>
      </c>
      <c r="V28" s="4">
        <f t="shared" si="1"/>
        <v>0.75787502458828926</v>
      </c>
      <c r="W28" s="4">
        <f t="shared" si="1"/>
        <v>0.74301472998851892</v>
      </c>
      <c r="X28" s="4">
        <f t="shared" si="1"/>
        <v>0.72844581371423422</v>
      </c>
      <c r="Y28" s="4">
        <f t="shared" si="1"/>
        <v>0.71416256246493548</v>
      </c>
      <c r="Z28" s="4">
        <f t="shared" si="1"/>
        <v>0.70015937496562297</v>
      </c>
      <c r="AA28" s="4">
        <f t="shared" si="1"/>
        <v>0.68643075977021861</v>
      </c>
      <c r="AB28" s="4">
        <f t="shared" si="1"/>
        <v>0.67297133310805746</v>
      </c>
      <c r="AC28" s="4">
        <f t="shared" si="1"/>
        <v>0.65977581677260533</v>
      </c>
      <c r="AD28" s="4">
        <f t="shared" si="1"/>
        <v>0.64683903605157389</v>
      </c>
    </row>
    <row r="29" spans="1:31" x14ac:dyDescent="0.2">
      <c r="A29" s="40"/>
      <c r="B29" s="40" t="s">
        <v>83</v>
      </c>
      <c r="C29" s="21" t="s">
        <v>7</v>
      </c>
      <c r="D29" s="20"/>
      <c r="E29" s="20"/>
      <c r="F29" s="20"/>
      <c r="G29" s="44"/>
      <c r="H29" s="8">
        <v>1</v>
      </c>
      <c r="I29" s="5">
        <f>H29/(1+$D$17)</f>
        <v>0.98039215686274506</v>
      </c>
      <c r="J29" s="5">
        <f t="shared" ref="J29:AD29" si="2">I29/(1+$D$17)</f>
        <v>0.96116878123798533</v>
      </c>
      <c r="K29" s="5">
        <f t="shared" si="2"/>
        <v>0.94232233454704439</v>
      </c>
      <c r="L29" s="5">
        <f t="shared" si="2"/>
        <v>0.92384542602651409</v>
      </c>
      <c r="M29" s="5">
        <f t="shared" si="2"/>
        <v>0.90573080982991572</v>
      </c>
      <c r="N29" s="5">
        <f t="shared" si="2"/>
        <v>0.88797138218619187</v>
      </c>
      <c r="O29" s="5">
        <f t="shared" si="2"/>
        <v>0.87056017861391355</v>
      </c>
      <c r="P29" s="5">
        <f t="shared" si="2"/>
        <v>0.85349037119011129</v>
      </c>
      <c r="Q29" s="5">
        <f t="shared" si="2"/>
        <v>0.83675526587265814</v>
      </c>
      <c r="R29" s="5">
        <f t="shared" si="2"/>
        <v>0.82034829987515501</v>
      </c>
      <c r="S29" s="5">
        <f t="shared" si="2"/>
        <v>0.80426303909328922</v>
      </c>
      <c r="T29" s="5">
        <f t="shared" si="2"/>
        <v>0.7884931755816561</v>
      </c>
      <c r="U29" s="5">
        <f t="shared" si="2"/>
        <v>0.77303252508005504</v>
      </c>
      <c r="V29" s="5">
        <f t="shared" si="2"/>
        <v>0.75787502458828926</v>
      </c>
      <c r="W29" s="5">
        <f t="shared" si="2"/>
        <v>0.74301472998851892</v>
      </c>
      <c r="X29" s="5">
        <f t="shared" si="2"/>
        <v>0.72844581371423422</v>
      </c>
      <c r="Y29" s="5">
        <f t="shared" si="2"/>
        <v>0.71416256246493548</v>
      </c>
      <c r="Z29" s="5">
        <f t="shared" si="2"/>
        <v>0.70015937496562297</v>
      </c>
      <c r="AA29" s="5">
        <f t="shared" si="2"/>
        <v>0.68643075977021861</v>
      </c>
      <c r="AB29" s="5">
        <f t="shared" si="2"/>
        <v>0.67297133310805746</v>
      </c>
      <c r="AC29" s="5">
        <f t="shared" si="2"/>
        <v>0.65977581677260533</v>
      </c>
      <c r="AD29" s="5">
        <f t="shared" si="2"/>
        <v>0.64683903605157389</v>
      </c>
    </row>
    <row r="30" spans="1:31" x14ac:dyDescent="0.2">
      <c r="A30" s="40"/>
      <c r="B30" s="20"/>
      <c r="C30" s="21"/>
      <c r="D30" s="20"/>
      <c r="E30" s="20"/>
      <c r="F30" s="20"/>
      <c r="G30" s="44"/>
    </row>
    <row r="31" spans="1:31" x14ac:dyDescent="0.2">
      <c r="A31" s="40"/>
      <c r="B31" s="20"/>
      <c r="C31" s="21"/>
      <c r="D31" s="20"/>
      <c r="E31" s="20"/>
      <c r="F31" s="20"/>
      <c r="G31" s="44"/>
    </row>
    <row r="32" spans="1:31" ht="17" thickBot="1" x14ac:dyDescent="0.25">
      <c r="A32" s="40"/>
      <c r="B32" s="18" t="s">
        <v>18</v>
      </c>
      <c r="C32" s="19"/>
      <c r="D32" s="18"/>
      <c r="E32" s="18"/>
      <c r="F32" s="18" t="s">
        <v>19</v>
      </c>
      <c r="G32" s="44"/>
    </row>
    <row r="33" spans="1:30" ht="17" thickBot="1" x14ac:dyDescent="0.25">
      <c r="A33" s="40"/>
      <c r="B33" s="20" t="s">
        <v>20</v>
      </c>
      <c r="C33" s="21" t="s">
        <v>21</v>
      </c>
      <c r="D33" s="20"/>
      <c r="E33" s="20"/>
      <c r="F33" s="20"/>
      <c r="G33" s="44"/>
      <c r="H33" s="6">
        <v>0</v>
      </c>
      <c r="I33" s="6">
        <v>0</v>
      </c>
      <c r="J33" s="6">
        <v>0</v>
      </c>
      <c r="K33" s="6">
        <f t="shared" ref="K33:AD33" si="3">$D$15*$D$19</f>
        <v>8000</v>
      </c>
      <c r="L33" s="6">
        <f t="shared" si="3"/>
        <v>8000</v>
      </c>
      <c r="M33" s="6">
        <f t="shared" si="3"/>
        <v>8000</v>
      </c>
      <c r="N33" s="6">
        <f t="shared" si="3"/>
        <v>8000</v>
      </c>
      <c r="O33" s="6">
        <f t="shared" si="3"/>
        <v>8000</v>
      </c>
      <c r="P33" s="6">
        <f t="shared" si="3"/>
        <v>8000</v>
      </c>
      <c r="Q33" s="6">
        <f t="shared" si="3"/>
        <v>8000</v>
      </c>
      <c r="R33" s="6">
        <f t="shared" si="3"/>
        <v>8000</v>
      </c>
      <c r="S33" s="6">
        <f t="shared" si="3"/>
        <v>8000</v>
      </c>
      <c r="T33" s="6">
        <f t="shared" si="3"/>
        <v>8000</v>
      </c>
      <c r="U33" s="6">
        <f t="shared" si="3"/>
        <v>8000</v>
      </c>
      <c r="V33" s="6">
        <f t="shared" si="3"/>
        <v>8000</v>
      </c>
      <c r="W33" s="6">
        <f t="shared" si="3"/>
        <v>8000</v>
      </c>
      <c r="X33" s="6">
        <f t="shared" si="3"/>
        <v>8000</v>
      </c>
      <c r="Y33" s="6">
        <f t="shared" si="3"/>
        <v>8000</v>
      </c>
      <c r="Z33" s="6">
        <f t="shared" si="3"/>
        <v>8000</v>
      </c>
      <c r="AA33" s="6">
        <f t="shared" si="3"/>
        <v>8000</v>
      </c>
      <c r="AB33" s="6">
        <f t="shared" si="3"/>
        <v>8000</v>
      </c>
      <c r="AC33" s="6">
        <f t="shared" si="3"/>
        <v>8000</v>
      </c>
      <c r="AD33" s="6">
        <f t="shared" si="3"/>
        <v>8000</v>
      </c>
    </row>
    <row r="34" spans="1:30" ht="17" thickBot="1" x14ac:dyDescent="0.25">
      <c r="A34" s="40"/>
      <c r="B34" s="20" t="s">
        <v>65</v>
      </c>
      <c r="C34" s="21" t="s">
        <v>21</v>
      </c>
      <c r="D34" s="20"/>
      <c r="E34" s="20" t="s">
        <v>44</v>
      </c>
      <c r="F34" s="37">
        <f>SUM(H34:AD34)</f>
        <v>125731.89807456447</v>
      </c>
      <c r="G34" s="44"/>
      <c r="H34" s="7">
        <v>0</v>
      </c>
      <c r="I34" s="7">
        <v>0</v>
      </c>
      <c r="J34" s="7">
        <v>0</v>
      </c>
      <c r="K34" s="7">
        <f>K33*K29</f>
        <v>7538.5786763763554</v>
      </c>
      <c r="L34" s="7">
        <f t="shared" ref="L34:AD34" si="4">L33*L29</f>
        <v>7390.7634082121131</v>
      </c>
      <c r="M34" s="7">
        <f t="shared" si="4"/>
        <v>7245.8464786393261</v>
      </c>
      <c r="N34" s="7">
        <f t="shared" si="4"/>
        <v>7103.7710574895345</v>
      </c>
      <c r="O34" s="7">
        <f t="shared" si="4"/>
        <v>6964.4814289113083</v>
      </c>
      <c r="P34" s="7">
        <f t="shared" si="4"/>
        <v>6827.9229695208905</v>
      </c>
      <c r="Q34" s="7">
        <f t="shared" si="4"/>
        <v>6694.042126981265</v>
      </c>
      <c r="R34" s="7">
        <f t="shared" si="4"/>
        <v>6562.7863990012402</v>
      </c>
      <c r="S34" s="7">
        <f t="shared" si="4"/>
        <v>6434.1043127463136</v>
      </c>
      <c r="T34" s="7">
        <f t="shared" si="4"/>
        <v>6307.9454046532492</v>
      </c>
      <c r="U34" s="7">
        <f t="shared" si="4"/>
        <v>6184.2602006404404</v>
      </c>
      <c r="V34" s="7">
        <f t="shared" si="4"/>
        <v>6063.0001967063145</v>
      </c>
      <c r="W34" s="7">
        <f t="shared" si="4"/>
        <v>5944.1178399081509</v>
      </c>
      <c r="X34" s="7">
        <f t="shared" si="4"/>
        <v>5827.5665097138735</v>
      </c>
      <c r="Y34" s="7">
        <f t="shared" si="4"/>
        <v>5713.3004997194839</v>
      </c>
      <c r="Z34" s="7">
        <f t="shared" si="4"/>
        <v>5601.2749997249839</v>
      </c>
      <c r="AA34" s="7">
        <f t="shared" si="4"/>
        <v>5491.446078161749</v>
      </c>
      <c r="AB34" s="7">
        <f t="shared" si="4"/>
        <v>5383.7706648644598</v>
      </c>
      <c r="AC34" s="7">
        <f t="shared" si="4"/>
        <v>5278.2065341808429</v>
      </c>
      <c r="AD34" s="7">
        <f t="shared" si="4"/>
        <v>5174.7122884125911</v>
      </c>
    </row>
    <row r="35" spans="1:30" x14ac:dyDescent="0.2">
      <c r="A35" s="40"/>
      <c r="B35" s="20"/>
      <c r="C35" s="21"/>
      <c r="D35" s="20"/>
      <c r="E35" s="20"/>
      <c r="F35" s="20"/>
      <c r="G35" s="44"/>
    </row>
    <row r="36" spans="1:30" ht="17" thickBot="1" x14ac:dyDescent="0.25">
      <c r="A36" s="40"/>
      <c r="B36" s="18" t="s">
        <v>27</v>
      </c>
      <c r="C36" s="19"/>
      <c r="D36" s="18"/>
      <c r="E36" s="18"/>
      <c r="F36" s="23">
        <f>SUM(F38)</f>
        <v>38.176469722531287</v>
      </c>
      <c r="G36" s="44"/>
    </row>
    <row r="37" spans="1:30" x14ac:dyDescent="0.2">
      <c r="A37" s="40"/>
      <c r="B37" s="20" t="s">
        <v>39</v>
      </c>
      <c r="C37" s="21" t="s">
        <v>40</v>
      </c>
      <c r="D37" s="20"/>
      <c r="E37" s="20"/>
      <c r="F37" s="38">
        <v>1200000</v>
      </c>
      <c r="G37" s="44"/>
    </row>
    <row r="38" spans="1:30" x14ac:dyDescent="0.2">
      <c r="A38" s="40"/>
      <c r="B38" s="20" t="s">
        <v>41</v>
      </c>
      <c r="C38" s="21" t="s">
        <v>10</v>
      </c>
      <c r="D38" s="20"/>
      <c r="E38" s="20" t="s">
        <v>66</v>
      </c>
      <c r="F38" s="25">
        <f>F37*$D$15/F34</f>
        <v>38.176469722531287</v>
      </c>
      <c r="G38" s="44"/>
    </row>
    <row r="39" spans="1:30" x14ac:dyDescent="0.2">
      <c r="A39" s="40"/>
      <c r="B39" s="20"/>
      <c r="C39" s="21"/>
      <c r="D39" s="20"/>
      <c r="E39" s="20"/>
      <c r="F39" s="20"/>
      <c r="G39" s="44"/>
    </row>
    <row r="40" spans="1:30" ht="17" thickBot="1" x14ac:dyDescent="0.25">
      <c r="A40" s="40"/>
      <c r="B40" s="18" t="s">
        <v>26</v>
      </c>
      <c r="C40" s="19"/>
      <c r="D40" s="18"/>
      <c r="E40" s="18"/>
      <c r="F40" s="23">
        <f>F43</f>
        <v>18.000000000000004</v>
      </c>
      <c r="G40" s="44"/>
    </row>
    <row r="41" spans="1:30" x14ac:dyDescent="0.2">
      <c r="A41" s="40"/>
      <c r="B41" s="26" t="s">
        <v>28</v>
      </c>
      <c r="C41" s="27" t="s">
        <v>10</v>
      </c>
      <c r="D41" s="26"/>
      <c r="E41" s="26"/>
      <c r="F41" s="28">
        <f t="shared" ref="F41:F42" si="5">SUM(H41:AD41)/$F$34</f>
        <v>22.905881833518773</v>
      </c>
      <c r="G41" s="44"/>
      <c r="H41" s="6">
        <v>0</v>
      </c>
      <c r="I41" s="6">
        <v>0</v>
      </c>
      <c r="J41" s="6">
        <v>0</v>
      </c>
      <c r="K41" s="6">
        <f>0.03*$F$36*$F$34</f>
        <v>144000</v>
      </c>
      <c r="L41" s="6">
        <f t="shared" ref="L41:AD41" si="6">0.03*$F$36*$F$34</f>
        <v>144000</v>
      </c>
      <c r="M41" s="6">
        <f t="shared" si="6"/>
        <v>144000</v>
      </c>
      <c r="N41" s="6">
        <f t="shared" si="6"/>
        <v>144000</v>
      </c>
      <c r="O41" s="6">
        <f t="shared" si="6"/>
        <v>144000</v>
      </c>
      <c r="P41" s="6">
        <f t="shared" si="6"/>
        <v>144000</v>
      </c>
      <c r="Q41" s="6">
        <f t="shared" si="6"/>
        <v>144000</v>
      </c>
      <c r="R41" s="6">
        <f t="shared" si="6"/>
        <v>144000</v>
      </c>
      <c r="S41" s="6">
        <f t="shared" si="6"/>
        <v>144000</v>
      </c>
      <c r="T41" s="6">
        <f t="shared" si="6"/>
        <v>144000</v>
      </c>
      <c r="U41" s="6">
        <f t="shared" si="6"/>
        <v>144000</v>
      </c>
      <c r="V41" s="6">
        <f t="shared" si="6"/>
        <v>144000</v>
      </c>
      <c r="W41" s="6">
        <f t="shared" si="6"/>
        <v>144000</v>
      </c>
      <c r="X41" s="6">
        <f>0.03*$F$36*$F$34</f>
        <v>144000</v>
      </c>
      <c r="Y41" s="6">
        <f t="shared" si="6"/>
        <v>144000</v>
      </c>
      <c r="Z41" s="6">
        <f t="shared" si="6"/>
        <v>144000</v>
      </c>
      <c r="AA41" s="6">
        <f t="shared" si="6"/>
        <v>144000</v>
      </c>
      <c r="AB41" s="6">
        <f t="shared" si="6"/>
        <v>144000</v>
      </c>
      <c r="AC41" s="6">
        <f t="shared" si="6"/>
        <v>144000</v>
      </c>
      <c r="AD41" s="6">
        <f t="shared" si="6"/>
        <v>144000</v>
      </c>
    </row>
    <row r="42" spans="1:30" x14ac:dyDescent="0.2">
      <c r="A42" s="40"/>
      <c r="B42" s="26" t="s">
        <v>29</v>
      </c>
      <c r="C42" s="27" t="s">
        <v>10</v>
      </c>
      <c r="D42" s="26"/>
      <c r="E42" s="26" t="s">
        <v>67</v>
      </c>
      <c r="F42" s="28">
        <f t="shared" si="5"/>
        <v>22.905881833518773</v>
      </c>
      <c r="G42" s="44"/>
      <c r="H42" s="7">
        <f>H41*(1+$D$18)^(COUNT(G$41:$H41))</f>
        <v>0</v>
      </c>
      <c r="I42" s="7">
        <f>I41*(1+$D$18)^(COUNT($H$41:H41))</f>
        <v>0</v>
      </c>
      <c r="J42" s="7">
        <f>J41*(1+$D$18)^(COUNT($H$41:I41))</f>
        <v>0</v>
      </c>
      <c r="K42" s="7">
        <f>K41*(1+$D$18)^(COUNT($H$41:J41))</f>
        <v>144000</v>
      </c>
      <c r="L42" s="7">
        <f>L41*(1+$D$18)^(COUNT($H$41:K41))</f>
        <v>144000</v>
      </c>
      <c r="M42" s="7">
        <f>M41*(1+$D$18)^(COUNT($H$41:L41))</f>
        <v>144000</v>
      </c>
      <c r="N42" s="7">
        <f>N41*(1+$D$18)^(COUNT($H$41:M41))</f>
        <v>144000</v>
      </c>
      <c r="O42" s="7">
        <f>O41*(1+$D$18)^(COUNT($H$41:N41))</f>
        <v>144000</v>
      </c>
      <c r="P42" s="7">
        <f>P41*(1+$D$18)^(COUNT($H$41:O41))</f>
        <v>144000</v>
      </c>
      <c r="Q42" s="7">
        <f>Q41*(1+$D$18)^(COUNT($H$41:P41))</f>
        <v>144000</v>
      </c>
      <c r="R42" s="7">
        <f>R41*(1+$D$18)^(COUNT($H$41:Q41))</f>
        <v>144000</v>
      </c>
      <c r="S42" s="7">
        <f>S41*(1+$D$18)^(COUNT($H$41:R41))</f>
        <v>144000</v>
      </c>
      <c r="T42" s="7">
        <f>T41*(1+$D$18)^(COUNT($H$41:S41))</f>
        <v>144000</v>
      </c>
      <c r="U42" s="7">
        <f>U41*(1+$D$18)^(COUNT($H$41:T41))</f>
        <v>144000</v>
      </c>
      <c r="V42" s="7">
        <f>V41*(1+$D$18)^(COUNT($H$41:U41))</f>
        <v>144000</v>
      </c>
      <c r="W42" s="7">
        <f>W41*(1+$D$18)^(COUNT($H$41:V41))</f>
        <v>144000</v>
      </c>
      <c r="X42" s="7">
        <f>X41*(1+$D$18)^(COUNT($H$41:W41))</f>
        <v>144000</v>
      </c>
      <c r="Y42" s="7">
        <f>Y41*(1+$D$18)^(COUNT($H$41:X41))</f>
        <v>144000</v>
      </c>
      <c r="Z42" s="7">
        <f>Z41*(1+$D$18)^(COUNT($H$41:Y41))</f>
        <v>144000</v>
      </c>
      <c r="AA42" s="7">
        <f>AA41*(1+$D$18)^(COUNT($H$41:Z41))</f>
        <v>144000</v>
      </c>
      <c r="AB42" s="7">
        <f>AB41*(1+$D$18)^(COUNT($H$41:AA41))</f>
        <v>144000</v>
      </c>
      <c r="AC42" s="7">
        <f>AC41*(1+$D$18)^(COUNT($H$41:AB41))</f>
        <v>144000</v>
      </c>
      <c r="AD42" s="7">
        <f>AD41*(1+$D$18)^(COUNT($H$41:AC41))</f>
        <v>144000</v>
      </c>
    </row>
    <row r="43" spans="1:30" ht="17" x14ac:dyDescent="0.2">
      <c r="A43" s="40"/>
      <c r="B43" s="20" t="s">
        <v>30</v>
      </c>
      <c r="C43" s="21" t="s">
        <v>10</v>
      </c>
      <c r="D43" s="20"/>
      <c r="E43" s="29" t="s">
        <v>84</v>
      </c>
      <c r="F43" s="25">
        <f>SUM(H43:AD43)/$F$34</f>
        <v>18.000000000000004</v>
      </c>
      <c r="G43" s="44"/>
      <c r="H43" s="6">
        <f>H42*H28</f>
        <v>0</v>
      </c>
      <c r="I43" s="6">
        <f t="shared" ref="I43:S43" si="7">I42*I28</f>
        <v>0</v>
      </c>
      <c r="J43" s="6">
        <f>J42*J28</f>
        <v>0</v>
      </c>
      <c r="K43" s="6">
        <f t="shared" si="7"/>
        <v>135694.41617477438</v>
      </c>
      <c r="L43" s="6">
        <f t="shared" si="7"/>
        <v>133033.74134781802</v>
      </c>
      <c r="M43" s="6">
        <f t="shared" si="7"/>
        <v>130425.23661550786</v>
      </c>
      <c r="N43" s="6">
        <f t="shared" si="7"/>
        <v>127867.87903481163</v>
      </c>
      <c r="O43" s="6">
        <f t="shared" si="7"/>
        <v>125360.66572040356</v>
      </c>
      <c r="P43" s="6">
        <f t="shared" si="7"/>
        <v>122902.61345137602</v>
      </c>
      <c r="Q43" s="6">
        <f t="shared" si="7"/>
        <v>120492.75828566277</v>
      </c>
      <c r="R43" s="6">
        <f t="shared" si="7"/>
        <v>118130.15518202232</v>
      </c>
      <c r="S43" s="6">
        <f t="shared" si="7"/>
        <v>115813.87762943364</v>
      </c>
      <c r="T43" s="6">
        <f t="shared" ref="T43" si="8">T42*T28</f>
        <v>113543.01728375848</v>
      </c>
      <c r="U43" s="6">
        <f t="shared" ref="U43" si="9">U42*U28</f>
        <v>111316.68361152793</v>
      </c>
      <c r="V43" s="6">
        <f t="shared" ref="V43" si="10">V42*V28</f>
        <v>109134.00354071366</v>
      </c>
      <c r="W43" s="6">
        <f t="shared" ref="W43" si="11">W42*W28</f>
        <v>106994.12111834672</v>
      </c>
      <c r="X43" s="6">
        <f t="shared" ref="X43" si="12">X42*X28</f>
        <v>104896.19717484973</v>
      </c>
      <c r="Y43" s="6">
        <f t="shared" ref="Y43" si="13">Y42*Y28</f>
        <v>102839.4089949507</v>
      </c>
      <c r="Z43" s="6">
        <f t="shared" ref="Z43" si="14">Z42*Z28</f>
        <v>100822.94999504971</v>
      </c>
      <c r="AA43" s="6">
        <f t="shared" ref="AA43" si="15">AA42*AA28</f>
        <v>98846.029406911475</v>
      </c>
      <c r="AB43" s="6">
        <f t="shared" ref="AB43" si="16">AB42*AB28</f>
        <v>96907.871967560277</v>
      </c>
      <c r="AC43" s="6">
        <f t="shared" ref="AC43:AD43" si="17">AC42*AC28</f>
        <v>95007.717615255169</v>
      </c>
      <c r="AD43" s="6">
        <f t="shared" si="17"/>
        <v>93144.821191426643</v>
      </c>
    </row>
    <row r="44" spans="1:30" x14ac:dyDescent="0.2">
      <c r="A44" s="40"/>
      <c r="B44" s="20"/>
      <c r="C44" s="21"/>
      <c r="D44" s="20"/>
      <c r="E44" s="20"/>
      <c r="F44" s="20"/>
      <c r="G44" s="44"/>
    </row>
    <row r="45" spans="1:30" ht="17" thickBot="1" x14ac:dyDescent="0.25">
      <c r="A45" s="40"/>
      <c r="B45" s="18" t="s">
        <v>23</v>
      </c>
      <c r="C45" s="19"/>
      <c r="D45" s="18"/>
      <c r="E45" s="18"/>
      <c r="F45" s="23">
        <v>0</v>
      </c>
      <c r="G45" s="44"/>
    </row>
    <row r="46" spans="1:30" x14ac:dyDescent="0.2">
      <c r="A46" s="63"/>
      <c r="B46" s="63"/>
      <c r="C46" s="64"/>
      <c r="D46" s="63"/>
      <c r="E46" s="63"/>
      <c r="F46" s="63"/>
      <c r="G46" s="65"/>
    </row>
  </sheetData>
  <pageMargins left="0.7" right="0.7" top="0.75" bottom="0.75" header="0.3" footer="0.3"/>
  <pageSetup paperSize="9" scale="56" orientation="portrait" horizontalDpi="0" verticalDpi="0"/>
  <colBreaks count="1" manualBreakCount="1">
    <brk id="31" max="1048575" man="1"/>
  </col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2862-3626-F646-9F7F-55670C691744}">
  <dimension ref="A1:AP62"/>
  <sheetViews>
    <sheetView zoomScaleNormal="100" workbookViewId="0">
      <pane ySplit="1" topLeftCell="A2" activePane="bottomLeft" state="frozen"/>
      <selection pane="bottomLeft" activeCell="D21" sqref="D21"/>
    </sheetView>
  </sheetViews>
  <sheetFormatPr baseColWidth="10" defaultRowHeight="16" outlineLevelCol="1" x14ac:dyDescent="0.2"/>
  <cols>
    <col min="1" max="1" width="2.33203125" customWidth="1"/>
    <col min="2" max="2" width="51.33203125" customWidth="1"/>
    <col min="3" max="3" width="13.1640625" style="14" customWidth="1"/>
    <col min="4" max="4" width="14.83203125" customWidth="1"/>
    <col min="5" max="5" width="46.83203125" bestFit="1" customWidth="1"/>
    <col min="6" max="6" width="13.83203125" customWidth="1"/>
    <col min="7" max="7" width="3.1640625" customWidth="1"/>
    <col min="8" max="10" width="10.83203125" hidden="1" customWidth="1" outlineLevel="1"/>
    <col min="11" max="11" width="11.1640625" hidden="1" customWidth="1" outlineLevel="1"/>
    <col min="12" max="41" width="10.83203125" hidden="1" customWidth="1" outlineLevel="1"/>
    <col min="42" max="42" width="10.83203125" customWidth="1" collapsed="1"/>
  </cols>
  <sheetData>
    <row r="1" spans="1:42" ht="21" x14ac:dyDescent="0.25">
      <c r="A1" s="11" t="s">
        <v>36</v>
      </c>
      <c r="B1" s="11"/>
      <c r="C1" s="13"/>
      <c r="D1" s="11"/>
      <c r="E1" s="11"/>
      <c r="F1" s="11"/>
      <c r="G1" s="12"/>
      <c r="AP1" t="s">
        <v>59</v>
      </c>
    </row>
    <row r="2" spans="1:42" x14ac:dyDescent="0.2">
      <c r="A2" s="40"/>
      <c r="B2" s="40"/>
      <c r="C2" s="41"/>
      <c r="D2" s="42"/>
      <c r="E2" s="43" t="s">
        <v>2</v>
      </c>
      <c r="F2" s="40"/>
      <c r="G2" s="44"/>
    </row>
    <row r="3" spans="1:42" x14ac:dyDescent="0.2">
      <c r="A3" s="40"/>
      <c r="B3" s="40"/>
      <c r="C3" s="41"/>
      <c r="E3" s="40"/>
      <c r="F3" s="40"/>
      <c r="G3" s="44"/>
    </row>
    <row r="4" spans="1:42" x14ac:dyDescent="0.2">
      <c r="A4" s="40"/>
      <c r="B4" s="43" t="s">
        <v>0</v>
      </c>
      <c r="C4" s="45"/>
      <c r="D4" s="42" t="s">
        <v>37</v>
      </c>
      <c r="E4" s="43"/>
      <c r="F4" s="43"/>
      <c r="G4" s="46"/>
      <c r="H4" s="1"/>
      <c r="I4" s="1"/>
    </row>
    <row r="5" spans="1:42" x14ac:dyDescent="0.2">
      <c r="A5" s="40"/>
      <c r="B5" s="43" t="s">
        <v>1</v>
      </c>
      <c r="C5" s="45"/>
      <c r="D5" s="47">
        <v>2024</v>
      </c>
      <c r="E5" s="43"/>
      <c r="F5" s="43"/>
      <c r="G5" s="46"/>
      <c r="H5" s="1"/>
      <c r="I5" s="1"/>
    </row>
    <row r="6" spans="1:42" x14ac:dyDescent="0.2">
      <c r="A6" s="40"/>
      <c r="B6" s="43" t="s">
        <v>3</v>
      </c>
      <c r="C6" s="45"/>
      <c r="D6" s="47">
        <v>2026</v>
      </c>
      <c r="E6" s="43"/>
      <c r="F6" s="40"/>
      <c r="G6" s="44"/>
      <c r="H6" s="1"/>
      <c r="I6" s="1"/>
    </row>
    <row r="7" spans="1:42" x14ac:dyDescent="0.2">
      <c r="A7" s="40"/>
      <c r="B7" s="43" t="s">
        <v>4</v>
      </c>
      <c r="C7" s="45"/>
      <c r="D7" s="48" t="s">
        <v>34</v>
      </c>
      <c r="E7" s="43"/>
      <c r="F7" s="43"/>
      <c r="G7" s="46"/>
      <c r="H7" s="1"/>
      <c r="I7" s="1"/>
    </row>
    <row r="8" spans="1:42" x14ac:dyDescent="0.2">
      <c r="A8" s="40"/>
      <c r="B8" s="43" t="s">
        <v>5</v>
      </c>
      <c r="C8" s="45"/>
      <c r="D8" s="49" t="s">
        <v>38</v>
      </c>
      <c r="E8" s="43"/>
      <c r="F8" s="50"/>
      <c r="G8" s="46"/>
      <c r="H8" s="1"/>
      <c r="I8" s="1"/>
    </row>
    <row r="9" spans="1:42" x14ac:dyDescent="0.2">
      <c r="A9" s="40"/>
      <c r="B9" s="43"/>
      <c r="C9" s="45"/>
      <c r="D9" s="51"/>
      <c r="E9" s="43"/>
      <c r="F9" s="43"/>
      <c r="G9" s="46"/>
      <c r="H9" s="1"/>
      <c r="I9" s="1"/>
    </row>
    <row r="10" spans="1:42" x14ac:dyDescent="0.2">
      <c r="A10" s="40"/>
      <c r="B10" s="52" t="s">
        <v>14</v>
      </c>
      <c r="C10" s="45" t="s">
        <v>7</v>
      </c>
      <c r="D10" s="53">
        <v>0.01</v>
      </c>
      <c r="E10" s="43"/>
      <c r="F10" s="43"/>
      <c r="G10" s="46"/>
      <c r="H10" s="1"/>
      <c r="I10" s="1"/>
    </row>
    <row r="11" spans="1:42" x14ac:dyDescent="0.2">
      <c r="A11" s="40"/>
      <c r="B11" s="52" t="s">
        <v>15</v>
      </c>
      <c r="C11" s="45" t="s">
        <v>7</v>
      </c>
      <c r="D11" s="54">
        <v>0.06</v>
      </c>
      <c r="E11" s="43"/>
      <c r="F11" s="40"/>
      <c r="G11" s="44"/>
    </row>
    <row r="12" spans="1:42" ht="17" thickBot="1" x14ac:dyDescent="0.25">
      <c r="A12" s="40"/>
      <c r="B12" s="52" t="s">
        <v>16</v>
      </c>
      <c r="C12" s="45" t="s">
        <v>7</v>
      </c>
      <c r="D12" s="55">
        <v>0.6</v>
      </c>
      <c r="E12" s="43"/>
      <c r="F12" s="40"/>
      <c r="G12" s="44"/>
    </row>
    <row r="13" spans="1:42" ht="17" thickBot="1" x14ac:dyDescent="0.25">
      <c r="A13" s="40"/>
      <c r="B13" s="56" t="s">
        <v>17</v>
      </c>
      <c r="C13" s="57" t="s">
        <v>7</v>
      </c>
      <c r="D13" s="58">
        <f>D10*D12+D11*(1-D12)</f>
        <v>0.03</v>
      </c>
      <c r="E13" s="43"/>
      <c r="F13" s="40"/>
      <c r="G13" s="44"/>
    </row>
    <row r="14" spans="1:42" x14ac:dyDescent="0.2">
      <c r="A14" s="40"/>
      <c r="B14" s="52"/>
      <c r="C14" s="45"/>
      <c r="D14" s="51"/>
      <c r="E14" s="43"/>
      <c r="F14" s="40"/>
      <c r="G14" s="44"/>
    </row>
    <row r="15" spans="1:42" x14ac:dyDescent="0.2">
      <c r="A15" s="40"/>
      <c r="B15" s="43" t="s">
        <v>12</v>
      </c>
      <c r="C15" s="45" t="s">
        <v>6</v>
      </c>
      <c r="D15" s="42">
        <v>300</v>
      </c>
      <c r="E15" s="43"/>
      <c r="F15" s="40"/>
      <c r="G15" s="44"/>
    </row>
    <row r="16" spans="1:42" x14ac:dyDescent="0.2">
      <c r="A16" s="40"/>
      <c r="B16" s="43" t="s">
        <v>103</v>
      </c>
      <c r="C16" s="45" t="s">
        <v>7</v>
      </c>
      <c r="D16" s="59">
        <f>$D$13</f>
        <v>0.03</v>
      </c>
      <c r="E16" s="60"/>
      <c r="F16" s="40"/>
      <c r="G16" s="44"/>
    </row>
    <row r="17" spans="1:41" x14ac:dyDescent="0.2">
      <c r="A17" s="40"/>
      <c r="B17" s="43" t="s">
        <v>32</v>
      </c>
      <c r="C17" s="45" t="s">
        <v>7</v>
      </c>
      <c r="D17" s="54">
        <f>D16</f>
        <v>0.03</v>
      </c>
      <c r="E17" s="60"/>
      <c r="F17" s="40"/>
      <c r="G17" s="44"/>
    </row>
    <row r="18" spans="1:41" x14ac:dyDescent="0.2">
      <c r="A18" s="40"/>
      <c r="B18" s="43" t="s">
        <v>31</v>
      </c>
      <c r="C18" s="45" t="s">
        <v>7</v>
      </c>
      <c r="D18" s="54">
        <v>0</v>
      </c>
      <c r="E18" s="43"/>
      <c r="F18" s="40"/>
      <c r="G18" s="44"/>
    </row>
    <row r="19" spans="1:41" x14ac:dyDescent="0.2">
      <c r="A19" s="40"/>
      <c r="B19" s="52" t="s">
        <v>11</v>
      </c>
      <c r="C19" s="45" t="s">
        <v>104</v>
      </c>
      <c r="D19" s="47">
        <v>3500</v>
      </c>
      <c r="E19" s="43"/>
      <c r="F19" s="40"/>
      <c r="G19" s="44"/>
    </row>
    <row r="20" spans="1:41" ht="17" thickBot="1" x14ac:dyDescent="0.25">
      <c r="A20" s="40"/>
      <c r="B20" s="43"/>
      <c r="C20" s="45"/>
      <c r="D20" s="51"/>
      <c r="E20" s="43"/>
      <c r="F20" s="40"/>
      <c r="G20" s="44"/>
    </row>
    <row r="21" spans="1:41" ht="17" thickBot="1" x14ac:dyDescent="0.25">
      <c r="A21" s="40"/>
      <c r="B21" s="61" t="s">
        <v>8</v>
      </c>
      <c r="C21" s="57" t="s">
        <v>10</v>
      </c>
      <c r="D21" s="66">
        <f>F36+F40+F45+ F53+F61</f>
        <v>62.865239570730694</v>
      </c>
      <c r="E21" s="43"/>
      <c r="F21" s="40"/>
      <c r="G21" s="44"/>
    </row>
    <row r="22" spans="1:41" x14ac:dyDescent="0.2">
      <c r="A22" s="40"/>
      <c r="B22" s="43"/>
      <c r="C22" s="45"/>
      <c r="D22" s="43"/>
      <c r="E22" s="43"/>
      <c r="F22" s="43"/>
      <c r="G22" s="46"/>
      <c r="H22" s="1"/>
      <c r="I22" s="1"/>
    </row>
    <row r="23" spans="1:41" x14ac:dyDescent="0.2">
      <c r="A23" s="40"/>
      <c r="B23" s="43"/>
      <c r="C23" s="45"/>
      <c r="D23" s="43"/>
      <c r="E23" s="43"/>
      <c r="F23" s="43"/>
      <c r="G23" s="46"/>
      <c r="H23" s="1"/>
      <c r="I23" s="1"/>
    </row>
    <row r="24" spans="1:41" x14ac:dyDescent="0.2">
      <c r="A24" s="40"/>
      <c r="B24" s="40"/>
      <c r="C24" s="41"/>
      <c r="D24" s="40"/>
      <c r="E24" s="40"/>
      <c r="F24" s="40"/>
      <c r="G24" s="44"/>
    </row>
    <row r="25" spans="1:41" ht="32" x14ac:dyDescent="0.2">
      <c r="A25" s="40"/>
      <c r="B25" s="40"/>
      <c r="C25" s="41"/>
      <c r="D25" s="40"/>
      <c r="E25" s="40"/>
      <c r="F25" s="40"/>
      <c r="G25" s="44"/>
      <c r="H25" s="2" t="s">
        <v>1</v>
      </c>
      <c r="I25" s="2"/>
      <c r="J25" s="2" t="s">
        <v>3</v>
      </c>
      <c r="K25" s="2" t="s">
        <v>4</v>
      </c>
      <c r="L25" s="2"/>
      <c r="N25" s="2"/>
      <c r="AO25" t="s">
        <v>33</v>
      </c>
    </row>
    <row r="26" spans="1:41" x14ac:dyDescent="0.2">
      <c r="A26" s="40"/>
      <c r="B26" s="40"/>
      <c r="C26" s="41"/>
      <c r="D26" s="62"/>
      <c r="E26" s="40"/>
      <c r="F26" s="40"/>
      <c r="G26" s="44"/>
      <c r="H26" s="3">
        <f>D5</f>
        <v>2024</v>
      </c>
      <c r="I26" s="3">
        <f>H26+1</f>
        <v>2025</v>
      </c>
      <c r="J26" s="3">
        <f>I26+1</f>
        <v>2026</v>
      </c>
      <c r="K26" s="3">
        <f t="shared" ref="K26:AD26" si="0">J26+1</f>
        <v>2027</v>
      </c>
      <c r="L26" s="3">
        <f t="shared" si="0"/>
        <v>2028</v>
      </c>
      <c r="M26" s="3">
        <f t="shared" si="0"/>
        <v>2029</v>
      </c>
      <c r="N26" s="3">
        <f t="shared" si="0"/>
        <v>2030</v>
      </c>
      <c r="O26" s="3">
        <f t="shared" si="0"/>
        <v>2031</v>
      </c>
      <c r="P26" s="3">
        <f t="shared" si="0"/>
        <v>2032</v>
      </c>
      <c r="Q26" s="3">
        <f t="shared" si="0"/>
        <v>2033</v>
      </c>
      <c r="R26" s="3">
        <f t="shared" si="0"/>
        <v>2034</v>
      </c>
      <c r="S26" s="3">
        <f t="shared" si="0"/>
        <v>2035</v>
      </c>
      <c r="T26" s="3">
        <f t="shared" si="0"/>
        <v>2036</v>
      </c>
      <c r="U26" s="3">
        <f t="shared" si="0"/>
        <v>2037</v>
      </c>
      <c r="V26" s="3">
        <f t="shared" si="0"/>
        <v>2038</v>
      </c>
      <c r="W26" s="3">
        <f t="shared" si="0"/>
        <v>2039</v>
      </c>
      <c r="X26" s="3">
        <f t="shared" si="0"/>
        <v>2040</v>
      </c>
      <c r="Y26" s="3">
        <f t="shared" si="0"/>
        <v>2041</v>
      </c>
      <c r="Z26" s="3">
        <f t="shared" si="0"/>
        <v>2042</v>
      </c>
      <c r="AA26" s="3">
        <f t="shared" si="0"/>
        <v>2043</v>
      </c>
      <c r="AB26" s="3">
        <f t="shared" si="0"/>
        <v>2044</v>
      </c>
      <c r="AC26" s="3">
        <f t="shared" si="0"/>
        <v>2045</v>
      </c>
      <c r="AD26" s="3">
        <f t="shared" si="0"/>
        <v>2046</v>
      </c>
      <c r="AE26" s="3">
        <f t="shared" ref="AE26" si="1">AD26+1</f>
        <v>2047</v>
      </c>
      <c r="AF26" s="3">
        <f t="shared" ref="AF26" si="2">AE26+1</f>
        <v>2048</v>
      </c>
      <c r="AG26" s="3">
        <f t="shared" ref="AG26" si="3">AF26+1</f>
        <v>2049</v>
      </c>
      <c r="AH26" s="3">
        <f t="shared" ref="AH26" si="4">AG26+1</f>
        <v>2050</v>
      </c>
      <c r="AI26" s="3">
        <f t="shared" ref="AI26" si="5">AH26+1</f>
        <v>2051</v>
      </c>
      <c r="AJ26" s="3">
        <f t="shared" ref="AJ26" si="6">AI26+1</f>
        <v>2052</v>
      </c>
      <c r="AK26" s="3">
        <f t="shared" ref="AK26" si="7">AJ26+1</f>
        <v>2053</v>
      </c>
      <c r="AL26" s="3">
        <f t="shared" ref="AL26" si="8">AK26+1</f>
        <v>2054</v>
      </c>
      <c r="AM26" s="3">
        <f t="shared" ref="AM26:AN26" si="9">AL26+1</f>
        <v>2055</v>
      </c>
      <c r="AN26" s="3">
        <f t="shared" si="9"/>
        <v>2056</v>
      </c>
    </row>
    <row r="27" spans="1:41" x14ac:dyDescent="0.2">
      <c r="A27" s="40"/>
      <c r="B27" s="40"/>
      <c r="C27" s="41"/>
      <c r="D27" s="40"/>
      <c r="E27" s="40"/>
      <c r="F27" s="40"/>
      <c r="G27" s="44"/>
      <c r="H27" s="1"/>
      <c r="I27" s="1"/>
      <c r="J27" s="1"/>
      <c r="K27" s="1"/>
      <c r="L27" s="1"/>
      <c r="M27" s="1"/>
      <c r="N27" s="1"/>
    </row>
    <row r="28" spans="1:41" x14ac:dyDescent="0.2">
      <c r="A28" s="40"/>
      <c r="B28" s="40" t="s">
        <v>82</v>
      </c>
      <c r="C28" s="41" t="s">
        <v>7</v>
      </c>
      <c r="D28" s="40"/>
      <c r="E28" s="40"/>
      <c r="F28" s="40"/>
      <c r="G28" s="44"/>
      <c r="H28" s="8">
        <v>1</v>
      </c>
      <c r="I28" s="4">
        <f>H28/(1+$D$16)</f>
        <v>0.970873786407767</v>
      </c>
      <c r="J28" s="4">
        <f t="shared" ref="J28:AD28" si="10">I28/(1+$D$16)</f>
        <v>0.94259590913375435</v>
      </c>
      <c r="K28" s="4">
        <f t="shared" si="10"/>
        <v>0.9151416593531595</v>
      </c>
      <c r="L28" s="4">
        <f t="shared" si="10"/>
        <v>0.88848704791568878</v>
      </c>
      <c r="M28" s="4">
        <f t="shared" si="10"/>
        <v>0.86260878438416388</v>
      </c>
      <c r="N28" s="4">
        <f t="shared" si="10"/>
        <v>0.83748425668365423</v>
      </c>
      <c r="O28" s="4">
        <f t="shared" si="10"/>
        <v>0.81309151134335356</v>
      </c>
      <c r="P28" s="4">
        <f t="shared" si="10"/>
        <v>0.7894092343139355</v>
      </c>
      <c r="Q28" s="4">
        <f t="shared" si="10"/>
        <v>0.76641673234362673</v>
      </c>
      <c r="R28" s="4">
        <f t="shared" si="10"/>
        <v>0.74409391489672494</v>
      </c>
      <c r="S28" s="4">
        <f t="shared" si="10"/>
        <v>0.7224212765987621</v>
      </c>
      <c r="T28" s="4">
        <f t="shared" si="10"/>
        <v>0.70137988019297293</v>
      </c>
      <c r="U28" s="4">
        <f t="shared" si="10"/>
        <v>0.68095133999317758</v>
      </c>
      <c r="V28" s="4">
        <f t="shared" si="10"/>
        <v>0.66111780581861901</v>
      </c>
      <c r="W28" s="4">
        <f t="shared" si="10"/>
        <v>0.64186194739671742</v>
      </c>
      <c r="X28" s="4">
        <f t="shared" si="10"/>
        <v>0.62316693922011401</v>
      </c>
      <c r="Y28" s="4">
        <f t="shared" si="10"/>
        <v>0.60501644584477088</v>
      </c>
      <c r="Z28" s="4">
        <f t="shared" si="10"/>
        <v>0.58739460761628237</v>
      </c>
      <c r="AA28" s="4">
        <f t="shared" si="10"/>
        <v>0.57028602681192464</v>
      </c>
      <c r="AB28" s="4">
        <f t="shared" si="10"/>
        <v>0.55367575418633463</v>
      </c>
      <c r="AC28" s="4">
        <f t="shared" si="10"/>
        <v>0.53754927590906276</v>
      </c>
      <c r="AD28" s="4">
        <f t="shared" si="10"/>
        <v>0.52189250088258521</v>
      </c>
      <c r="AE28" s="4">
        <f t="shared" ref="AE28" si="11">AD28/(1+$D$16)</f>
        <v>0.50669174842969433</v>
      </c>
      <c r="AF28" s="4">
        <f t="shared" ref="AF28" si="12">AE28/(1+$D$16)</f>
        <v>0.49193373633950904</v>
      </c>
      <c r="AG28" s="4">
        <f t="shared" ref="AG28" si="13">AF28/(1+$D$16)</f>
        <v>0.47760556926165926</v>
      </c>
      <c r="AH28" s="4">
        <f t="shared" ref="AH28" si="14">AG28/(1+$D$16)</f>
        <v>0.4636947274385041</v>
      </c>
      <c r="AI28" s="4">
        <f t="shared" ref="AI28" si="15">AH28/(1+$D$16)</f>
        <v>0.45018905576553797</v>
      </c>
      <c r="AJ28" s="4">
        <f t="shared" ref="AJ28" si="16">AI28/(1+$D$16)</f>
        <v>0.43707675317042521</v>
      </c>
      <c r="AK28" s="4">
        <f t="shared" ref="AK28" si="17">AJ28/(1+$D$16)</f>
        <v>0.42434636230138367</v>
      </c>
      <c r="AL28" s="4">
        <f t="shared" ref="AL28" si="18">AK28/(1+$D$16)</f>
        <v>0.41198675951590646</v>
      </c>
      <c r="AM28" s="4">
        <f t="shared" ref="AM28" si="19">AL28/(1+$D$16)</f>
        <v>0.39998714516107425</v>
      </c>
      <c r="AN28" s="4">
        <f t="shared" ref="AN28" si="20">AM28/(1+$D$16)</f>
        <v>0.3883370341369653</v>
      </c>
    </row>
    <row r="29" spans="1:41" x14ac:dyDescent="0.2">
      <c r="A29" s="40"/>
      <c r="B29" s="40" t="s">
        <v>83</v>
      </c>
      <c r="C29" s="41" t="s">
        <v>7</v>
      </c>
      <c r="D29" s="40"/>
      <c r="E29" s="40"/>
      <c r="F29" s="40"/>
      <c r="G29" s="44"/>
      <c r="H29" s="8">
        <v>1</v>
      </c>
      <c r="I29" s="5">
        <f>H29/(1+$D$17)</f>
        <v>0.970873786407767</v>
      </c>
      <c r="J29" s="5">
        <f t="shared" ref="J29:AD29" si="21">I29/(1+$D$17)</f>
        <v>0.94259590913375435</v>
      </c>
      <c r="K29" s="5">
        <f t="shared" si="21"/>
        <v>0.9151416593531595</v>
      </c>
      <c r="L29" s="5">
        <f t="shared" si="21"/>
        <v>0.88848704791568878</v>
      </c>
      <c r="M29" s="5">
        <f t="shared" si="21"/>
        <v>0.86260878438416388</v>
      </c>
      <c r="N29" s="5">
        <f t="shared" si="21"/>
        <v>0.83748425668365423</v>
      </c>
      <c r="O29" s="5">
        <f t="shared" si="21"/>
        <v>0.81309151134335356</v>
      </c>
      <c r="P29" s="5">
        <f t="shared" si="21"/>
        <v>0.7894092343139355</v>
      </c>
      <c r="Q29" s="5">
        <f t="shared" si="21"/>
        <v>0.76641673234362673</v>
      </c>
      <c r="R29" s="5">
        <f t="shared" si="21"/>
        <v>0.74409391489672494</v>
      </c>
      <c r="S29" s="5">
        <f t="shared" si="21"/>
        <v>0.7224212765987621</v>
      </c>
      <c r="T29" s="5">
        <f t="shared" si="21"/>
        <v>0.70137988019297293</v>
      </c>
      <c r="U29" s="5">
        <f t="shared" si="21"/>
        <v>0.68095133999317758</v>
      </c>
      <c r="V29" s="5">
        <f t="shared" si="21"/>
        <v>0.66111780581861901</v>
      </c>
      <c r="W29" s="5">
        <f t="shared" si="21"/>
        <v>0.64186194739671742</v>
      </c>
      <c r="X29" s="5">
        <f t="shared" si="21"/>
        <v>0.62316693922011401</v>
      </c>
      <c r="Y29" s="5">
        <f t="shared" si="21"/>
        <v>0.60501644584477088</v>
      </c>
      <c r="Z29" s="5">
        <f t="shared" si="21"/>
        <v>0.58739460761628237</v>
      </c>
      <c r="AA29" s="5">
        <f t="shared" si="21"/>
        <v>0.57028602681192464</v>
      </c>
      <c r="AB29" s="5">
        <f t="shared" si="21"/>
        <v>0.55367575418633463</v>
      </c>
      <c r="AC29" s="5">
        <f t="shared" si="21"/>
        <v>0.53754927590906276</v>
      </c>
      <c r="AD29" s="5">
        <f t="shared" si="21"/>
        <v>0.52189250088258521</v>
      </c>
      <c r="AE29" s="5">
        <f t="shared" ref="AE29" si="22">AD29/(1+$D$17)</f>
        <v>0.50669174842969433</v>
      </c>
      <c r="AF29" s="5">
        <f t="shared" ref="AF29" si="23">AE29/(1+$D$17)</f>
        <v>0.49193373633950904</v>
      </c>
      <c r="AG29" s="5">
        <f t="shared" ref="AG29" si="24">AF29/(1+$D$17)</f>
        <v>0.47760556926165926</v>
      </c>
      <c r="AH29" s="5">
        <f t="shared" ref="AH29" si="25">AG29/(1+$D$17)</f>
        <v>0.4636947274385041</v>
      </c>
      <c r="AI29" s="5">
        <f t="shared" ref="AI29" si="26">AH29/(1+$D$17)</f>
        <v>0.45018905576553797</v>
      </c>
      <c r="AJ29" s="5">
        <f t="shared" ref="AJ29" si="27">AI29/(1+$D$17)</f>
        <v>0.43707675317042521</v>
      </c>
      <c r="AK29" s="5">
        <f t="shared" ref="AK29" si="28">AJ29/(1+$D$17)</f>
        <v>0.42434636230138367</v>
      </c>
      <c r="AL29" s="5">
        <f t="shared" ref="AL29" si="29">AK29/(1+$D$17)</f>
        <v>0.41198675951590646</v>
      </c>
      <c r="AM29" s="5">
        <f t="shared" ref="AM29" si="30">AL29/(1+$D$17)</f>
        <v>0.39998714516107425</v>
      </c>
      <c r="AN29" s="5">
        <f t="shared" ref="AN29" si="31">AM29/(1+$D$17)</f>
        <v>0.3883370341369653</v>
      </c>
    </row>
    <row r="30" spans="1:41" x14ac:dyDescent="0.2">
      <c r="A30" s="40"/>
      <c r="B30" s="40"/>
      <c r="C30" s="41"/>
      <c r="D30" s="40"/>
      <c r="E30" s="40"/>
      <c r="F30" s="40"/>
      <c r="G30" s="44"/>
    </row>
    <row r="31" spans="1:41" x14ac:dyDescent="0.2">
      <c r="A31" s="40"/>
      <c r="B31" s="40"/>
      <c r="C31" s="41"/>
      <c r="D31" s="40"/>
      <c r="E31" s="40"/>
      <c r="F31" s="40"/>
      <c r="G31" s="44"/>
    </row>
    <row r="32" spans="1:41" ht="17" thickBot="1" x14ac:dyDescent="0.25">
      <c r="A32" s="40"/>
      <c r="B32" s="18" t="s">
        <v>18</v>
      </c>
      <c r="C32" s="19"/>
      <c r="D32" s="18"/>
      <c r="E32" s="18"/>
      <c r="F32" s="18" t="s">
        <v>19</v>
      </c>
      <c r="G32" s="44"/>
    </row>
    <row r="33" spans="1:40" ht="17" thickBot="1" x14ac:dyDescent="0.25">
      <c r="A33" s="40"/>
      <c r="B33" s="20" t="s">
        <v>20</v>
      </c>
      <c r="C33" s="21" t="s">
        <v>21</v>
      </c>
      <c r="D33" s="20"/>
      <c r="E33" s="20"/>
      <c r="F33" s="20"/>
      <c r="G33" s="44"/>
      <c r="H33" s="16">
        <v>0</v>
      </c>
      <c r="I33" s="16">
        <v>0</v>
      </c>
      <c r="J33" s="16">
        <v>0</v>
      </c>
      <c r="K33" s="16">
        <f t="shared" ref="K33:AE33" si="32">$D$15*$D$19</f>
        <v>1050000</v>
      </c>
      <c r="L33" s="16">
        <f t="shared" si="32"/>
        <v>1050000</v>
      </c>
      <c r="M33" s="16">
        <f t="shared" si="32"/>
        <v>1050000</v>
      </c>
      <c r="N33" s="16">
        <f t="shared" si="32"/>
        <v>1050000</v>
      </c>
      <c r="O33" s="16">
        <f t="shared" si="32"/>
        <v>1050000</v>
      </c>
      <c r="P33" s="16">
        <f t="shared" si="32"/>
        <v>1050000</v>
      </c>
      <c r="Q33" s="16">
        <f t="shared" si="32"/>
        <v>1050000</v>
      </c>
      <c r="R33" s="16">
        <f t="shared" si="32"/>
        <v>1050000</v>
      </c>
      <c r="S33" s="16">
        <f t="shared" si="32"/>
        <v>1050000</v>
      </c>
      <c r="T33" s="16">
        <f t="shared" si="32"/>
        <v>1050000</v>
      </c>
      <c r="U33" s="16">
        <f t="shared" si="32"/>
        <v>1050000</v>
      </c>
      <c r="V33" s="16">
        <f t="shared" si="32"/>
        <v>1050000</v>
      </c>
      <c r="W33" s="16">
        <f t="shared" si="32"/>
        <v>1050000</v>
      </c>
      <c r="X33" s="16">
        <f t="shared" si="32"/>
        <v>1050000</v>
      </c>
      <c r="Y33" s="16">
        <f t="shared" si="32"/>
        <v>1050000</v>
      </c>
      <c r="Z33" s="16">
        <f t="shared" si="32"/>
        <v>1050000</v>
      </c>
      <c r="AA33" s="16">
        <f t="shared" si="32"/>
        <v>1050000</v>
      </c>
      <c r="AB33" s="16">
        <f t="shared" si="32"/>
        <v>1050000</v>
      </c>
      <c r="AC33" s="16">
        <f t="shared" si="32"/>
        <v>1050000</v>
      </c>
      <c r="AD33" s="16">
        <f t="shared" si="32"/>
        <v>1050000</v>
      </c>
      <c r="AE33" s="16">
        <f t="shared" si="32"/>
        <v>1050000</v>
      </c>
      <c r="AF33" s="16">
        <f t="shared" ref="AF33:AN33" si="33">$D$15*$D$19</f>
        <v>1050000</v>
      </c>
      <c r="AG33" s="16">
        <f t="shared" si="33"/>
        <v>1050000</v>
      </c>
      <c r="AH33" s="16">
        <f t="shared" si="33"/>
        <v>1050000</v>
      </c>
      <c r="AI33" s="16">
        <f t="shared" si="33"/>
        <v>1050000</v>
      </c>
      <c r="AJ33" s="16">
        <f t="shared" si="33"/>
        <v>1050000</v>
      </c>
      <c r="AK33" s="16">
        <f t="shared" si="33"/>
        <v>1050000</v>
      </c>
      <c r="AL33" s="16">
        <f t="shared" si="33"/>
        <v>1050000</v>
      </c>
      <c r="AM33" s="16">
        <f t="shared" si="33"/>
        <v>1050000</v>
      </c>
      <c r="AN33" s="16">
        <f t="shared" si="33"/>
        <v>1050000</v>
      </c>
    </row>
    <row r="34" spans="1:40" ht="17" thickBot="1" x14ac:dyDescent="0.25">
      <c r="A34" s="40"/>
      <c r="B34" s="20" t="s">
        <v>65</v>
      </c>
      <c r="C34" s="21" t="s">
        <v>21</v>
      </c>
      <c r="D34" s="20"/>
      <c r="E34" s="20" t="s">
        <v>101</v>
      </c>
      <c r="F34" s="22">
        <f>SUM(H34:AN34)</f>
        <v>19399060.624887608</v>
      </c>
      <c r="G34" s="44"/>
      <c r="H34" s="17">
        <v>0</v>
      </c>
      <c r="I34" s="17">
        <v>0</v>
      </c>
      <c r="J34" s="17">
        <v>0</v>
      </c>
      <c r="K34" s="17">
        <f>K33*K29</f>
        <v>960898.74232081743</v>
      </c>
      <c r="L34" s="17">
        <f t="shared" ref="L34:AN34" si="34">L33*L29</f>
        <v>932911.40031147317</v>
      </c>
      <c r="M34" s="17">
        <f t="shared" si="34"/>
        <v>905739.22360337211</v>
      </c>
      <c r="N34" s="17">
        <f t="shared" si="34"/>
        <v>879358.46951783693</v>
      </c>
      <c r="O34" s="17">
        <f t="shared" si="34"/>
        <v>853746.08691052126</v>
      </c>
      <c r="P34" s="17">
        <f t="shared" si="34"/>
        <v>828879.69602963224</v>
      </c>
      <c r="Q34" s="17">
        <f t="shared" si="34"/>
        <v>804737.5689608081</v>
      </c>
      <c r="R34" s="17">
        <f t="shared" si="34"/>
        <v>781298.61064156122</v>
      </c>
      <c r="S34" s="17">
        <f t="shared" si="34"/>
        <v>758542.3404287002</v>
      </c>
      <c r="T34" s="17">
        <f t="shared" si="34"/>
        <v>736448.87420262152</v>
      </c>
      <c r="U34" s="17">
        <f t="shared" si="34"/>
        <v>714998.90699283651</v>
      </c>
      <c r="V34" s="17">
        <f t="shared" si="34"/>
        <v>694173.69610954996</v>
      </c>
      <c r="W34" s="17">
        <f t="shared" si="34"/>
        <v>673955.04476655333</v>
      </c>
      <c r="X34" s="17">
        <f t="shared" si="34"/>
        <v>654325.28618111974</v>
      </c>
      <c r="Y34" s="17">
        <f t="shared" si="34"/>
        <v>635267.26813700947</v>
      </c>
      <c r="Z34" s="17">
        <f t="shared" si="34"/>
        <v>616764.33799709647</v>
      </c>
      <c r="AA34" s="17">
        <f t="shared" si="34"/>
        <v>598800.32815252081</v>
      </c>
      <c r="AB34" s="17">
        <f t="shared" si="34"/>
        <v>581359.54189565137</v>
      </c>
      <c r="AC34" s="17">
        <f t="shared" si="34"/>
        <v>564426.7397045159</v>
      </c>
      <c r="AD34" s="17">
        <f t="shared" si="34"/>
        <v>547987.12592671451</v>
      </c>
      <c r="AE34" s="17">
        <f t="shared" si="34"/>
        <v>532026.33585117909</v>
      </c>
      <c r="AF34" s="17">
        <f t="shared" si="34"/>
        <v>516530.4231564845</v>
      </c>
      <c r="AG34" s="17">
        <f t="shared" si="34"/>
        <v>501485.8477247422</v>
      </c>
      <c r="AH34" s="17">
        <f t="shared" si="34"/>
        <v>486879.46381042933</v>
      </c>
      <c r="AI34" s="17">
        <f t="shared" si="34"/>
        <v>472698.50855381484</v>
      </c>
      <c r="AJ34" s="17">
        <f t="shared" si="34"/>
        <v>458930.5908289465</v>
      </c>
      <c r="AK34" s="17">
        <f t="shared" si="34"/>
        <v>445563.68041645287</v>
      </c>
      <c r="AL34" s="17">
        <f t="shared" si="34"/>
        <v>432586.09749170177</v>
      </c>
      <c r="AM34" s="17">
        <f t="shared" si="34"/>
        <v>419986.50241912797</v>
      </c>
      <c r="AN34" s="17">
        <f t="shared" si="34"/>
        <v>407753.88584381354</v>
      </c>
    </row>
    <row r="35" spans="1:40" x14ac:dyDescent="0.2">
      <c r="A35" s="40"/>
      <c r="B35" s="20"/>
      <c r="C35" s="21"/>
      <c r="D35" s="20"/>
      <c r="E35" s="20"/>
      <c r="F35" s="20"/>
      <c r="G35" s="44"/>
    </row>
    <row r="36" spans="1:40" ht="17" thickBot="1" x14ac:dyDescent="0.25">
      <c r="A36" s="40"/>
      <c r="B36" s="18" t="s">
        <v>27</v>
      </c>
      <c r="C36" s="19"/>
      <c r="D36" s="18"/>
      <c r="E36" s="18"/>
      <c r="F36" s="23">
        <f>SUM(F38)</f>
        <v>12.371733077224222</v>
      </c>
      <c r="G36" s="44"/>
    </row>
    <row r="37" spans="1:40" x14ac:dyDescent="0.2">
      <c r="A37" s="40"/>
      <c r="B37" s="20" t="s">
        <v>39</v>
      </c>
      <c r="C37" s="21" t="s">
        <v>40</v>
      </c>
      <c r="D37" s="20"/>
      <c r="E37" s="20"/>
      <c r="F37" s="24">
        <v>800000</v>
      </c>
      <c r="G37" s="44"/>
    </row>
    <row r="38" spans="1:40" x14ac:dyDescent="0.2">
      <c r="A38" s="40"/>
      <c r="B38" s="20" t="s">
        <v>41</v>
      </c>
      <c r="C38" s="21" t="s">
        <v>10</v>
      </c>
      <c r="D38" s="20"/>
      <c r="E38" s="20" t="s">
        <v>66</v>
      </c>
      <c r="F38" s="25">
        <f>$F$37*$D$15/F34</f>
        <v>12.371733077224222</v>
      </c>
      <c r="G38" s="44"/>
    </row>
    <row r="39" spans="1:40" x14ac:dyDescent="0.2">
      <c r="A39" s="40"/>
      <c r="B39" s="20"/>
      <c r="C39" s="21"/>
      <c r="D39" s="20"/>
      <c r="E39" s="20"/>
      <c r="F39" s="20"/>
      <c r="G39" s="44"/>
    </row>
    <row r="40" spans="1:40" ht="17" thickBot="1" x14ac:dyDescent="0.25">
      <c r="A40" s="40"/>
      <c r="B40" s="18" t="s">
        <v>26</v>
      </c>
      <c r="C40" s="19"/>
      <c r="D40" s="18"/>
      <c r="E40" s="18"/>
      <c r="F40" s="23">
        <f>F43</f>
        <v>6.8571428571428577</v>
      </c>
      <c r="G40" s="44"/>
    </row>
    <row r="41" spans="1:40" x14ac:dyDescent="0.2">
      <c r="A41" s="40"/>
      <c r="B41" s="26" t="s">
        <v>28</v>
      </c>
      <c r="C41" s="27" t="s">
        <v>10</v>
      </c>
      <c r="D41" s="26"/>
      <c r="E41" s="26"/>
      <c r="F41" s="28">
        <f>SUM(H41:AN41)/$F$34</f>
        <v>11.1345597695018</v>
      </c>
      <c r="G41" s="44"/>
      <c r="H41" s="16">
        <v>0</v>
      </c>
      <c r="I41" s="16">
        <v>0</v>
      </c>
      <c r="J41" s="16">
        <v>0</v>
      </c>
      <c r="K41" s="16">
        <f>0.03*$F$36*$F$34</f>
        <v>7200000.0000000009</v>
      </c>
      <c r="L41" s="16">
        <f t="shared" ref="L41:AN41" si="35">0.03*$F$36*$F$34</f>
        <v>7200000.0000000009</v>
      </c>
      <c r="M41" s="16">
        <f t="shared" si="35"/>
        <v>7200000.0000000009</v>
      </c>
      <c r="N41" s="16">
        <f t="shared" si="35"/>
        <v>7200000.0000000009</v>
      </c>
      <c r="O41" s="16">
        <f t="shared" si="35"/>
        <v>7200000.0000000009</v>
      </c>
      <c r="P41" s="16">
        <f t="shared" si="35"/>
        <v>7200000.0000000009</v>
      </c>
      <c r="Q41" s="16">
        <f t="shared" si="35"/>
        <v>7200000.0000000009</v>
      </c>
      <c r="R41" s="16">
        <f t="shared" si="35"/>
        <v>7200000.0000000009</v>
      </c>
      <c r="S41" s="16">
        <f t="shared" si="35"/>
        <v>7200000.0000000009</v>
      </c>
      <c r="T41" s="16">
        <f t="shared" si="35"/>
        <v>7200000.0000000009</v>
      </c>
      <c r="U41" s="16">
        <f t="shared" si="35"/>
        <v>7200000.0000000009</v>
      </c>
      <c r="V41" s="16">
        <f t="shared" si="35"/>
        <v>7200000.0000000009</v>
      </c>
      <c r="W41" s="16">
        <f t="shared" si="35"/>
        <v>7200000.0000000009</v>
      </c>
      <c r="X41" s="16">
        <f>0.03*$F$36*$F$34</f>
        <v>7200000.0000000009</v>
      </c>
      <c r="Y41" s="16">
        <f t="shared" si="35"/>
        <v>7200000.0000000009</v>
      </c>
      <c r="Z41" s="16">
        <f t="shared" si="35"/>
        <v>7200000.0000000009</v>
      </c>
      <c r="AA41" s="16">
        <f t="shared" si="35"/>
        <v>7200000.0000000009</v>
      </c>
      <c r="AB41" s="16">
        <f t="shared" si="35"/>
        <v>7200000.0000000009</v>
      </c>
      <c r="AC41" s="16">
        <f t="shared" si="35"/>
        <v>7200000.0000000009</v>
      </c>
      <c r="AD41" s="16">
        <f t="shared" si="35"/>
        <v>7200000.0000000009</v>
      </c>
      <c r="AE41" s="16">
        <f t="shared" si="35"/>
        <v>7200000.0000000009</v>
      </c>
      <c r="AF41" s="16">
        <f t="shared" si="35"/>
        <v>7200000.0000000009</v>
      </c>
      <c r="AG41" s="16">
        <f t="shared" si="35"/>
        <v>7200000.0000000009</v>
      </c>
      <c r="AH41" s="16">
        <f t="shared" si="35"/>
        <v>7200000.0000000009</v>
      </c>
      <c r="AI41" s="16">
        <f t="shared" si="35"/>
        <v>7200000.0000000009</v>
      </c>
      <c r="AJ41" s="16">
        <f t="shared" si="35"/>
        <v>7200000.0000000009</v>
      </c>
      <c r="AK41" s="16">
        <f t="shared" si="35"/>
        <v>7200000.0000000009</v>
      </c>
      <c r="AL41" s="16">
        <f t="shared" si="35"/>
        <v>7200000.0000000009</v>
      </c>
      <c r="AM41" s="16">
        <f t="shared" si="35"/>
        <v>7200000.0000000009</v>
      </c>
      <c r="AN41" s="16">
        <f t="shared" si="35"/>
        <v>7200000.0000000009</v>
      </c>
    </row>
    <row r="42" spans="1:40" x14ac:dyDescent="0.2">
      <c r="A42" s="40"/>
      <c r="B42" s="26" t="s">
        <v>29</v>
      </c>
      <c r="C42" s="27" t="s">
        <v>10</v>
      </c>
      <c r="D42" s="26"/>
      <c r="E42" s="26" t="s">
        <v>67</v>
      </c>
      <c r="F42" s="28">
        <f>SUM(H42:AN42)/$F$34</f>
        <v>11.1345597695018</v>
      </c>
      <c r="G42" s="44"/>
      <c r="H42" s="17">
        <f>H41*(1+$D$18)^(COUNT(G$41:$H41))</f>
        <v>0</v>
      </c>
      <c r="I42" s="17">
        <f>I41*(1+$D$18)^(COUNT($H$41:H41))</f>
        <v>0</v>
      </c>
      <c r="J42" s="17">
        <f>J41*(1+$D$18)^(COUNT($H$41:I41))</f>
        <v>0</v>
      </c>
      <c r="K42" s="17">
        <f>K41*(1+$D$18)^(COUNT($H$41:J41))</f>
        <v>7200000.0000000009</v>
      </c>
      <c r="L42" s="17">
        <f>L41*(1+$D$18)^(COUNT($H$41:K41))</f>
        <v>7200000.0000000009</v>
      </c>
      <c r="M42" s="17">
        <f>M41*(1+$D$18)^(COUNT($H$41:L41))</f>
        <v>7200000.0000000009</v>
      </c>
      <c r="N42" s="17">
        <f>N41*(1+$D$18)^(COUNT($H$41:M41))</f>
        <v>7200000.0000000009</v>
      </c>
      <c r="O42" s="17">
        <f>O41*(1+$D$18)^(COUNT($H$41:N41))</f>
        <v>7200000.0000000009</v>
      </c>
      <c r="P42" s="17">
        <f>P41*(1+$D$18)^(COUNT($H$41:O41))</f>
        <v>7200000.0000000009</v>
      </c>
      <c r="Q42" s="17">
        <f>Q41*(1+$D$18)^(COUNT($H$41:P41))</f>
        <v>7200000.0000000009</v>
      </c>
      <c r="R42" s="17">
        <f>R41*(1+$D$18)^(COUNT($H$41:Q41))</f>
        <v>7200000.0000000009</v>
      </c>
      <c r="S42" s="17">
        <f>S41*(1+$D$18)^(COUNT($H$41:R41))</f>
        <v>7200000.0000000009</v>
      </c>
      <c r="T42" s="17">
        <f>T41*(1+$D$18)^(COUNT($H$41:S41))</f>
        <v>7200000.0000000009</v>
      </c>
      <c r="U42" s="17">
        <f>U41*(1+$D$18)^(COUNT($H$41:T41))</f>
        <v>7200000.0000000009</v>
      </c>
      <c r="V42" s="17">
        <f>V41*(1+$D$18)^(COUNT($H$41:U41))</f>
        <v>7200000.0000000009</v>
      </c>
      <c r="W42" s="17">
        <f>W41*(1+$D$18)^(COUNT($H$41:V41))</f>
        <v>7200000.0000000009</v>
      </c>
      <c r="X42" s="17">
        <f>X41*(1+$D$18)^(COUNT($H$41:W41))</f>
        <v>7200000.0000000009</v>
      </c>
      <c r="Y42" s="17">
        <f>Y41*(1+$D$18)^(COUNT($H$41:X41))</f>
        <v>7200000.0000000009</v>
      </c>
      <c r="Z42" s="17">
        <f>Z41*(1+$D$18)^(COUNT($H$41:Y41))</f>
        <v>7200000.0000000009</v>
      </c>
      <c r="AA42" s="17">
        <f>AA41*(1+$D$18)^(COUNT($H$41:Z41))</f>
        <v>7200000.0000000009</v>
      </c>
      <c r="AB42" s="17">
        <f>AB41*(1+$D$18)^(COUNT($H$41:AA41))</f>
        <v>7200000.0000000009</v>
      </c>
      <c r="AC42" s="17">
        <f>AC41*(1+$D$18)^(COUNT($H$41:AB41))</f>
        <v>7200000.0000000009</v>
      </c>
      <c r="AD42" s="17">
        <f>AD41*(1+$D$18)^(COUNT($H$41:AC41))</f>
        <v>7200000.0000000009</v>
      </c>
      <c r="AE42" s="17">
        <f>AE41*(1+$D$18)^(COUNT($H$41:AD41))</f>
        <v>7200000.0000000009</v>
      </c>
      <c r="AF42" s="17">
        <f>AF41*(1+$D$18)^(COUNT($H$41:AE41))</f>
        <v>7200000.0000000009</v>
      </c>
      <c r="AG42" s="17">
        <f>AG41*(1+$D$18)^(COUNT($H$41:AF41))</f>
        <v>7200000.0000000009</v>
      </c>
      <c r="AH42" s="17">
        <f>AH41*(1+$D$18)^(COUNT($H$41:AG41))</f>
        <v>7200000.0000000009</v>
      </c>
      <c r="AI42" s="17">
        <f>AI41*(1+$D$18)^(COUNT($H$41:AH41))</f>
        <v>7200000.0000000009</v>
      </c>
      <c r="AJ42" s="17">
        <f>AJ41*(1+$D$18)^(COUNT($H$41:AI41))</f>
        <v>7200000.0000000009</v>
      </c>
      <c r="AK42" s="17">
        <f>AK41*(1+$D$18)^(COUNT($H$41:AJ41))</f>
        <v>7200000.0000000009</v>
      </c>
      <c r="AL42" s="17">
        <f>AL41*(1+$D$18)^(COUNT($H$41:AK41))</f>
        <v>7200000.0000000009</v>
      </c>
      <c r="AM42" s="17">
        <f>AM41*(1+$D$18)^(COUNT($H$41:AL41))</f>
        <v>7200000.0000000009</v>
      </c>
      <c r="AN42" s="17">
        <f>AN41*(1+$D$18)^(COUNT($H$41:AM41))</f>
        <v>7200000.0000000009</v>
      </c>
    </row>
    <row r="43" spans="1:40" ht="17" x14ac:dyDescent="0.2">
      <c r="A43" s="40"/>
      <c r="B43" s="20" t="s">
        <v>30</v>
      </c>
      <c r="C43" s="21" t="s">
        <v>10</v>
      </c>
      <c r="D43" s="20"/>
      <c r="E43" s="29" t="s">
        <v>84</v>
      </c>
      <c r="F43" s="25">
        <f>SUM(H43:AN43)/$F$34</f>
        <v>6.8571428571428577</v>
      </c>
      <c r="G43" s="44"/>
      <c r="H43" s="16">
        <f>H42*H28</f>
        <v>0</v>
      </c>
      <c r="I43" s="16">
        <f t="shared" ref="I43:AD43" si="36">I42*I28</f>
        <v>0</v>
      </c>
      <c r="J43" s="16">
        <f>J42*J28</f>
        <v>0</v>
      </c>
      <c r="K43" s="16">
        <f t="shared" si="36"/>
        <v>6589019.9473427497</v>
      </c>
      <c r="L43" s="16">
        <f t="shared" si="36"/>
        <v>6397106.7449929602</v>
      </c>
      <c r="M43" s="16">
        <f t="shared" si="36"/>
        <v>6210783.247565981</v>
      </c>
      <c r="N43" s="16">
        <f t="shared" si="36"/>
        <v>6029886.6481223116</v>
      </c>
      <c r="O43" s="16">
        <f t="shared" si="36"/>
        <v>5854258.8816721467</v>
      </c>
      <c r="P43" s="16">
        <f t="shared" si="36"/>
        <v>5683746.4870603364</v>
      </c>
      <c r="Q43" s="16">
        <f t="shared" si="36"/>
        <v>5518200.4728741134</v>
      </c>
      <c r="R43" s="16">
        <f t="shared" si="36"/>
        <v>5357476.18725642</v>
      </c>
      <c r="S43" s="16">
        <f t="shared" si="36"/>
        <v>5201433.1915110881</v>
      </c>
      <c r="T43" s="16">
        <f t="shared" si="36"/>
        <v>5049935.1373894056</v>
      </c>
      <c r="U43" s="16">
        <f t="shared" si="36"/>
        <v>4902849.6479508793</v>
      </c>
      <c r="V43" s="16">
        <f t="shared" si="36"/>
        <v>4760048.2018940579</v>
      </c>
      <c r="W43" s="16">
        <f t="shared" si="36"/>
        <v>4621406.0212563658</v>
      </c>
      <c r="X43" s="16">
        <f t="shared" si="36"/>
        <v>4486801.9623848218</v>
      </c>
      <c r="Y43" s="16">
        <f t="shared" si="36"/>
        <v>4356118.4100823505</v>
      </c>
      <c r="Z43" s="16">
        <f t="shared" si="36"/>
        <v>4229241.1748372335</v>
      </c>
      <c r="AA43" s="16">
        <f t="shared" si="36"/>
        <v>4106059.393045858</v>
      </c>
      <c r="AB43" s="16">
        <f t="shared" si="36"/>
        <v>3986465.4301416101</v>
      </c>
      <c r="AC43" s="16">
        <f t="shared" si="36"/>
        <v>3870354.7865452524</v>
      </c>
      <c r="AD43" s="16">
        <f t="shared" si="36"/>
        <v>3757626.0063546142</v>
      </c>
      <c r="AE43" s="16">
        <f t="shared" ref="AE43:AN43" si="37">AE42*AE28</f>
        <v>3648180.5886937995</v>
      </c>
      <c r="AF43" s="16">
        <f t="shared" si="37"/>
        <v>3541922.9016444655</v>
      </c>
      <c r="AG43" s="16">
        <f t="shared" si="37"/>
        <v>3438760.0986839472</v>
      </c>
      <c r="AH43" s="16">
        <f t="shared" si="37"/>
        <v>3338602.0375572299</v>
      </c>
      <c r="AI43" s="16">
        <f t="shared" si="37"/>
        <v>3241361.2015118739</v>
      </c>
      <c r="AJ43" s="16">
        <f t="shared" si="37"/>
        <v>3146952.6228270619</v>
      </c>
      <c r="AK43" s="16">
        <f t="shared" si="37"/>
        <v>3055293.8085699626</v>
      </c>
      <c r="AL43" s="16">
        <f t="shared" si="37"/>
        <v>2966304.6685145269</v>
      </c>
      <c r="AM43" s="16">
        <f t="shared" si="37"/>
        <v>2879907.4451597352</v>
      </c>
      <c r="AN43" s="16">
        <f t="shared" si="37"/>
        <v>2796026.6457861504</v>
      </c>
    </row>
    <row r="44" spans="1:40" x14ac:dyDescent="0.2">
      <c r="A44" s="40"/>
      <c r="B44" s="20"/>
      <c r="C44" s="21"/>
      <c r="D44" s="20"/>
      <c r="E44" s="20"/>
      <c r="F44" s="20"/>
      <c r="G44" s="44"/>
    </row>
    <row r="45" spans="1:40" ht="17" thickBot="1" x14ac:dyDescent="0.25">
      <c r="A45" s="40"/>
      <c r="B45" s="18" t="s">
        <v>23</v>
      </c>
      <c r="C45" s="19"/>
      <c r="D45" s="18"/>
      <c r="E45" s="18"/>
      <c r="F45" s="23">
        <f>F51</f>
        <v>32.727272727272705</v>
      </c>
      <c r="G45" s="44"/>
    </row>
    <row r="46" spans="1:40" x14ac:dyDescent="0.2">
      <c r="A46" s="40"/>
      <c r="B46" s="26" t="s">
        <v>69</v>
      </c>
      <c r="C46" s="27" t="s">
        <v>50</v>
      </c>
      <c r="D46" s="26"/>
      <c r="E46" s="26"/>
      <c r="F46" s="30">
        <v>18</v>
      </c>
      <c r="G46" s="44"/>
    </row>
    <row r="47" spans="1:40" x14ac:dyDescent="0.2">
      <c r="A47" s="40"/>
      <c r="B47" s="26" t="s">
        <v>43</v>
      </c>
      <c r="C47" s="27" t="s">
        <v>7</v>
      </c>
      <c r="D47" s="26"/>
      <c r="E47" s="26"/>
      <c r="F47" s="31">
        <v>0.55000000000000004</v>
      </c>
      <c r="G47" s="44"/>
    </row>
    <row r="48" spans="1:40" x14ac:dyDescent="0.2">
      <c r="A48" s="40"/>
      <c r="B48" s="26" t="s">
        <v>68</v>
      </c>
      <c r="C48" s="27" t="s">
        <v>48</v>
      </c>
      <c r="D48" s="26"/>
      <c r="E48" s="26" t="s">
        <v>60</v>
      </c>
      <c r="F48" s="28">
        <f>SUM(H48:AN48)/$F$34</f>
        <v>2.952345393428506</v>
      </c>
      <c r="G48" s="44"/>
      <c r="H48" s="17">
        <v>0</v>
      </c>
      <c r="I48" s="17">
        <v>0</v>
      </c>
      <c r="J48" s="17">
        <v>0</v>
      </c>
      <c r="K48" s="17">
        <f>K33/$F$47</f>
        <v>1909090.9090909089</v>
      </c>
      <c r="L48" s="17">
        <f t="shared" ref="L48:AN48" si="38">L33/$F$47</f>
        <v>1909090.9090909089</v>
      </c>
      <c r="M48" s="17">
        <f t="shared" si="38"/>
        <v>1909090.9090909089</v>
      </c>
      <c r="N48" s="17">
        <f t="shared" si="38"/>
        <v>1909090.9090909089</v>
      </c>
      <c r="O48" s="17">
        <f t="shared" si="38"/>
        <v>1909090.9090909089</v>
      </c>
      <c r="P48" s="17">
        <f t="shared" si="38"/>
        <v>1909090.9090909089</v>
      </c>
      <c r="Q48" s="17">
        <f t="shared" si="38"/>
        <v>1909090.9090909089</v>
      </c>
      <c r="R48" s="17">
        <f t="shared" si="38"/>
        <v>1909090.9090909089</v>
      </c>
      <c r="S48" s="17">
        <f t="shared" si="38"/>
        <v>1909090.9090909089</v>
      </c>
      <c r="T48" s="17">
        <f t="shared" si="38"/>
        <v>1909090.9090909089</v>
      </c>
      <c r="U48" s="17">
        <f t="shared" si="38"/>
        <v>1909090.9090909089</v>
      </c>
      <c r="V48" s="17">
        <f t="shared" si="38"/>
        <v>1909090.9090909089</v>
      </c>
      <c r="W48" s="17">
        <f t="shared" si="38"/>
        <v>1909090.9090909089</v>
      </c>
      <c r="X48" s="17">
        <f t="shared" si="38"/>
        <v>1909090.9090909089</v>
      </c>
      <c r="Y48" s="17">
        <f t="shared" si="38"/>
        <v>1909090.9090909089</v>
      </c>
      <c r="Z48" s="17">
        <f t="shared" si="38"/>
        <v>1909090.9090909089</v>
      </c>
      <c r="AA48" s="17">
        <f t="shared" si="38"/>
        <v>1909090.9090909089</v>
      </c>
      <c r="AB48" s="17">
        <f t="shared" si="38"/>
        <v>1909090.9090909089</v>
      </c>
      <c r="AC48" s="17">
        <f t="shared" si="38"/>
        <v>1909090.9090909089</v>
      </c>
      <c r="AD48" s="17">
        <f t="shared" si="38"/>
        <v>1909090.9090909089</v>
      </c>
      <c r="AE48" s="17">
        <f t="shared" si="38"/>
        <v>1909090.9090909089</v>
      </c>
      <c r="AF48" s="17">
        <f t="shared" si="38"/>
        <v>1909090.9090909089</v>
      </c>
      <c r="AG48" s="17">
        <f t="shared" si="38"/>
        <v>1909090.9090909089</v>
      </c>
      <c r="AH48" s="17">
        <f t="shared" si="38"/>
        <v>1909090.9090909089</v>
      </c>
      <c r="AI48" s="17">
        <f t="shared" si="38"/>
        <v>1909090.9090909089</v>
      </c>
      <c r="AJ48" s="17">
        <f t="shared" si="38"/>
        <v>1909090.9090909089</v>
      </c>
      <c r="AK48" s="17">
        <f t="shared" si="38"/>
        <v>1909090.9090909089</v>
      </c>
      <c r="AL48" s="17">
        <f t="shared" si="38"/>
        <v>1909090.9090909089</v>
      </c>
      <c r="AM48" s="17">
        <f t="shared" si="38"/>
        <v>1909090.9090909089</v>
      </c>
      <c r="AN48" s="17">
        <f t="shared" si="38"/>
        <v>1909090.9090909089</v>
      </c>
    </row>
    <row r="49" spans="1:40" x14ac:dyDescent="0.2">
      <c r="A49" s="40"/>
      <c r="B49" s="26" t="s">
        <v>70</v>
      </c>
      <c r="C49" s="27" t="s">
        <v>49</v>
      </c>
      <c r="D49" s="32"/>
      <c r="E49" s="26" t="s">
        <v>78</v>
      </c>
      <c r="F49" s="28">
        <f>SUM(H49:AN49)/$F$34</f>
        <v>53.142217081713142</v>
      </c>
      <c r="G49" s="44"/>
      <c r="H49" s="16">
        <f t="shared" ref="H49:J49" si="39">H48*$F$46</f>
        <v>0</v>
      </c>
      <c r="I49" s="16">
        <f t="shared" si="39"/>
        <v>0</v>
      </c>
      <c r="J49" s="16">
        <f t="shared" si="39"/>
        <v>0</v>
      </c>
      <c r="K49" s="16">
        <f>K48*$F$46</f>
        <v>34363636.36363636</v>
      </c>
      <c r="L49" s="16">
        <f>L48*$F$46</f>
        <v>34363636.36363636</v>
      </c>
      <c r="M49" s="16">
        <f>M48*$F$46</f>
        <v>34363636.36363636</v>
      </c>
      <c r="N49" s="16">
        <f t="shared" ref="N49:AN49" si="40">N48*$F$46</f>
        <v>34363636.36363636</v>
      </c>
      <c r="O49" s="16">
        <f t="shared" si="40"/>
        <v>34363636.36363636</v>
      </c>
      <c r="P49" s="16">
        <f t="shared" si="40"/>
        <v>34363636.36363636</v>
      </c>
      <c r="Q49" s="16">
        <f t="shared" si="40"/>
        <v>34363636.36363636</v>
      </c>
      <c r="R49" s="16">
        <f t="shared" si="40"/>
        <v>34363636.36363636</v>
      </c>
      <c r="S49" s="16">
        <f t="shared" si="40"/>
        <v>34363636.36363636</v>
      </c>
      <c r="T49" s="16">
        <f t="shared" si="40"/>
        <v>34363636.36363636</v>
      </c>
      <c r="U49" s="16">
        <f t="shared" si="40"/>
        <v>34363636.36363636</v>
      </c>
      <c r="V49" s="16">
        <f t="shared" si="40"/>
        <v>34363636.36363636</v>
      </c>
      <c r="W49" s="16">
        <f t="shared" si="40"/>
        <v>34363636.36363636</v>
      </c>
      <c r="X49" s="16">
        <f t="shared" si="40"/>
        <v>34363636.36363636</v>
      </c>
      <c r="Y49" s="16">
        <f t="shared" si="40"/>
        <v>34363636.36363636</v>
      </c>
      <c r="Z49" s="16">
        <f t="shared" si="40"/>
        <v>34363636.36363636</v>
      </c>
      <c r="AA49" s="16">
        <f t="shared" si="40"/>
        <v>34363636.36363636</v>
      </c>
      <c r="AB49" s="16">
        <f t="shared" si="40"/>
        <v>34363636.36363636</v>
      </c>
      <c r="AC49" s="16">
        <f t="shared" si="40"/>
        <v>34363636.36363636</v>
      </c>
      <c r="AD49" s="16">
        <f t="shared" si="40"/>
        <v>34363636.36363636</v>
      </c>
      <c r="AE49" s="16">
        <f t="shared" si="40"/>
        <v>34363636.36363636</v>
      </c>
      <c r="AF49" s="16">
        <f t="shared" si="40"/>
        <v>34363636.36363636</v>
      </c>
      <c r="AG49" s="16">
        <f t="shared" si="40"/>
        <v>34363636.36363636</v>
      </c>
      <c r="AH49" s="16">
        <f t="shared" si="40"/>
        <v>34363636.36363636</v>
      </c>
      <c r="AI49" s="16">
        <f t="shared" si="40"/>
        <v>34363636.36363636</v>
      </c>
      <c r="AJ49" s="16">
        <f t="shared" si="40"/>
        <v>34363636.36363636</v>
      </c>
      <c r="AK49" s="16">
        <f t="shared" si="40"/>
        <v>34363636.36363636</v>
      </c>
      <c r="AL49" s="16">
        <f t="shared" si="40"/>
        <v>34363636.36363636</v>
      </c>
      <c r="AM49" s="16">
        <f t="shared" si="40"/>
        <v>34363636.36363636</v>
      </c>
      <c r="AN49" s="16">
        <f t="shared" si="40"/>
        <v>34363636.36363636</v>
      </c>
    </row>
    <row r="50" spans="1:40" x14ac:dyDescent="0.2">
      <c r="A50" s="40"/>
      <c r="B50" s="26" t="s">
        <v>71</v>
      </c>
      <c r="C50" s="27" t="s">
        <v>49</v>
      </c>
      <c r="D50" s="26"/>
      <c r="E50" s="26" t="s">
        <v>72</v>
      </c>
      <c r="F50" s="28">
        <f>SUM(H50:AN50)/$F$34</f>
        <v>53.142217081713142</v>
      </c>
      <c r="G50" s="44"/>
      <c r="H50" s="17">
        <f>H49*(1+$D$18)^(COUNT(G$49:$H49))</f>
        <v>0</v>
      </c>
      <c r="I50" s="17">
        <f>I49*(1+$D$18)^(COUNT($H$49:H49))</f>
        <v>0</v>
      </c>
      <c r="J50" s="17">
        <f>J49*(1+$D$18)^(COUNT($H$49:I49))</f>
        <v>0</v>
      </c>
      <c r="K50" s="17">
        <f>K49*(1+$D$18)^(COUNT($H$49:J49))</f>
        <v>34363636.36363636</v>
      </c>
      <c r="L50" s="17">
        <f>L49*(1+$D$18)^(COUNT($H$49:K49))</f>
        <v>34363636.36363636</v>
      </c>
      <c r="M50" s="17">
        <f>M49*(1+$D$18)^(COUNT($H$49:L49))</f>
        <v>34363636.36363636</v>
      </c>
      <c r="N50" s="17">
        <f>N49*(1+$D$18)^(COUNT($H$49:M49))</f>
        <v>34363636.36363636</v>
      </c>
      <c r="O50" s="17">
        <f>O49*(1+$D$18)^(COUNT($H$49:N49))</f>
        <v>34363636.36363636</v>
      </c>
      <c r="P50" s="17">
        <f>P49*(1+$D$18)^(COUNT($H$49:O49))</f>
        <v>34363636.36363636</v>
      </c>
      <c r="Q50" s="17">
        <f>Q49*(1+$D$18)^(COUNT($H$49:P49))</f>
        <v>34363636.36363636</v>
      </c>
      <c r="R50" s="17">
        <f>R49*(1+$D$18)^(COUNT($H$49:Q49))</f>
        <v>34363636.36363636</v>
      </c>
      <c r="S50" s="17">
        <f>S49*(1+$D$18)^(COUNT($H$49:R49))</f>
        <v>34363636.36363636</v>
      </c>
      <c r="T50" s="17">
        <f>T49*(1+$D$18)^(COUNT($H$49:S49))</f>
        <v>34363636.36363636</v>
      </c>
      <c r="U50" s="17">
        <f>U49*(1+$D$18)^(COUNT($H$49:T49))</f>
        <v>34363636.36363636</v>
      </c>
      <c r="V50" s="17">
        <f>V49*(1+$D$18)^(COUNT($H$49:U49))</f>
        <v>34363636.36363636</v>
      </c>
      <c r="W50" s="17">
        <f>W49*(1+$D$18)^(COUNT($H$49:V49))</f>
        <v>34363636.36363636</v>
      </c>
      <c r="X50" s="17">
        <f>X49*(1+$D$18)^(COUNT($H$49:W49))</f>
        <v>34363636.36363636</v>
      </c>
      <c r="Y50" s="17">
        <f>Y49*(1+$D$18)^(COUNT($H$49:X49))</f>
        <v>34363636.36363636</v>
      </c>
      <c r="Z50" s="17">
        <f>Z49*(1+$D$18)^(COUNT($H$49:Y49))</f>
        <v>34363636.36363636</v>
      </c>
      <c r="AA50" s="17">
        <f>AA49*(1+$D$18)^(COUNT($H$49:Z49))</f>
        <v>34363636.36363636</v>
      </c>
      <c r="AB50" s="17">
        <f>AB49*(1+$D$18)^(COUNT($H$49:AA49))</f>
        <v>34363636.36363636</v>
      </c>
      <c r="AC50" s="17">
        <f>AC49*(1+$D$18)^(COUNT($H$49:AB49))</f>
        <v>34363636.36363636</v>
      </c>
      <c r="AD50" s="17">
        <f>AD49*(1+$D$18)^(COUNT($H$49:AC49))</f>
        <v>34363636.36363636</v>
      </c>
      <c r="AE50" s="17">
        <f>AE49*(1+$D$18)^(COUNT($H$49:AD49))</f>
        <v>34363636.36363636</v>
      </c>
      <c r="AF50" s="17">
        <f>AF49*(1+$D$18)^(COUNT($H$49:AE49))</f>
        <v>34363636.36363636</v>
      </c>
      <c r="AG50" s="17">
        <f>AG49*(1+$D$18)^(COUNT($H$49:AF49))</f>
        <v>34363636.36363636</v>
      </c>
      <c r="AH50" s="17">
        <f>AH49*(1+$D$18)^(COUNT($H$49:AG49))</f>
        <v>34363636.36363636</v>
      </c>
      <c r="AI50" s="17">
        <f>AI49*(1+$D$18)^(COUNT($H$49:AH49))</f>
        <v>34363636.36363636</v>
      </c>
      <c r="AJ50" s="17">
        <f>AJ49*(1+$D$18)^(COUNT($H$49:AI49))</f>
        <v>34363636.36363636</v>
      </c>
      <c r="AK50" s="17">
        <f>AK49*(1+$D$18)^(COUNT($H$49:AJ49))</f>
        <v>34363636.36363636</v>
      </c>
      <c r="AL50" s="17">
        <f>AL49*(1+$D$18)^(COUNT($H$49:AK49))</f>
        <v>34363636.36363636</v>
      </c>
      <c r="AM50" s="17">
        <f>AM49*(1+$D$18)^(COUNT($H$49:AL49))</f>
        <v>34363636.36363636</v>
      </c>
      <c r="AN50" s="17">
        <f>AN49*(1+$D$18)^(COUNT($H$49:AM49))</f>
        <v>34363636.36363636</v>
      </c>
    </row>
    <row r="51" spans="1:40" ht="17" x14ac:dyDescent="0.2">
      <c r="A51" s="40"/>
      <c r="B51" s="20" t="s">
        <v>64</v>
      </c>
      <c r="C51" s="21" t="s">
        <v>49</v>
      </c>
      <c r="D51" s="20"/>
      <c r="E51" s="29" t="s">
        <v>85</v>
      </c>
      <c r="F51" s="33">
        <f>SUM(H51:AN51)/$F$34</f>
        <v>32.727272727272705</v>
      </c>
      <c r="G51" s="44"/>
      <c r="H51" s="16">
        <f t="shared" ref="H51:J51" si="41">H50*H$28</f>
        <v>0</v>
      </c>
      <c r="I51" s="16">
        <f t="shared" si="41"/>
        <v>0</v>
      </c>
      <c r="J51" s="16">
        <f t="shared" si="41"/>
        <v>0</v>
      </c>
      <c r="K51" s="16">
        <f>K50*K$28</f>
        <v>31447595.203226749</v>
      </c>
      <c r="L51" s="16">
        <f t="shared" ref="L51:M51" si="42">L50*L$28</f>
        <v>30531645.828375485</v>
      </c>
      <c r="M51" s="16">
        <f t="shared" si="42"/>
        <v>29642374.590655811</v>
      </c>
      <c r="N51" s="16">
        <f>N50*N$28</f>
        <v>28779004.456947386</v>
      </c>
      <c r="O51" s="16">
        <f t="shared" ref="O51:P51" si="43">O50*O$28</f>
        <v>27940781.026162509</v>
      </c>
      <c r="P51" s="16">
        <f t="shared" si="43"/>
        <v>27126971.87006069</v>
      </c>
      <c r="Q51" s="16">
        <f t="shared" ref="Q51" si="44">Q50*Q$28</f>
        <v>26336865.893262807</v>
      </c>
      <c r="R51" s="16">
        <f t="shared" ref="R51:S51" si="45">R50*R$28</f>
        <v>25569772.711905636</v>
      </c>
      <c r="S51" s="16">
        <f t="shared" si="45"/>
        <v>24825022.050393824</v>
      </c>
      <c r="T51" s="16">
        <f t="shared" ref="T51:U51" si="46">T50*T$28</f>
        <v>24101963.155722156</v>
      </c>
      <c r="U51" s="16">
        <f t="shared" si="46"/>
        <v>23399964.228856463</v>
      </c>
      <c r="V51" s="16">
        <f t="shared" ref="V51" si="47">V50*V$28</f>
        <v>22718411.872676179</v>
      </c>
      <c r="W51" s="16">
        <f t="shared" ref="W51:X51" si="48">W50*W$28</f>
        <v>22056710.555996288</v>
      </c>
      <c r="X51" s="16">
        <f t="shared" si="48"/>
        <v>21414282.093200278</v>
      </c>
      <c r="Y51" s="16">
        <f t="shared" ref="Y51:Z51" si="49">Y50*Y$28</f>
        <v>20790565.139029399</v>
      </c>
      <c r="Z51" s="16">
        <f t="shared" si="49"/>
        <v>20185014.698086791</v>
      </c>
      <c r="AA51" s="16">
        <f t="shared" ref="AA51" si="50">AA50*AA$28</f>
        <v>19597101.648627952</v>
      </c>
      <c r="AB51" s="16">
        <f t="shared" ref="AB51:AC51" si="51">AB50*AB$28</f>
        <v>19026312.280221317</v>
      </c>
      <c r="AC51" s="16">
        <f t="shared" si="51"/>
        <v>18472147.844875064</v>
      </c>
      <c r="AD51" s="16">
        <f t="shared" ref="AD51:AE51" si="52">AD50*AD$28</f>
        <v>17934124.121237926</v>
      </c>
      <c r="AE51" s="16">
        <f t="shared" si="52"/>
        <v>17411770.991493132</v>
      </c>
      <c r="AF51" s="16">
        <f t="shared" ref="AF51" si="53">AF50*AF$28</f>
        <v>16904632.030575853</v>
      </c>
      <c r="AG51" s="16">
        <f t="shared" ref="AG51:AH51" si="54">AG50*AG$28</f>
        <v>16412264.107355198</v>
      </c>
      <c r="AH51" s="16">
        <f t="shared" si="54"/>
        <v>15934236.99743223</v>
      </c>
      <c r="AI51" s="16">
        <f t="shared" ref="AI51:AJ51" si="55">AI50*AI$28</f>
        <v>15470133.007215757</v>
      </c>
      <c r="AJ51" s="16">
        <f t="shared" si="55"/>
        <v>15019546.608947337</v>
      </c>
      <c r="AK51" s="16">
        <f t="shared" ref="AK51" si="56">AK50*AK$28</f>
        <v>14582084.086356638</v>
      </c>
      <c r="AL51" s="16">
        <f t="shared" ref="AL51:AM51" si="57">AL50*AL$28</f>
        <v>14157363.190637512</v>
      </c>
      <c r="AM51" s="16">
        <f t="shared" si="57"/>
        <v>13745012.806444187</v>
      </c>
      <c r="AN51" s="16">
        <f t="shared" ref="AN51" si="58">AN50*AN$28</f>
        <v>13344672.627615714</v>
      </c>
    </row>
    <row r="52" spans="1:40" x14ac:dyDescent="0.2">
      <c r="A52" s="40"/>
      <c r="B52" s="20"/>
      <c r="C52" s="21"/>
      <c r="D52" s="20"/>
      <c r="E52" s="20"/>
      <c r="F52" s="20"/>
      <c r="G52" s="44"/>
    </row>
    <row r="53" spans="1:40" ht="17" thickBot="1" x14ac:dyDescent="0.25">
      <c r="A53" s="40"/>
      <c r="B53" s="18" t="s">
        <v>46</v>
      </c>
      <c r="C53" s="19"/>
      <c r="D53" s="18"/>
      <c r="E53" s="18"/>
      <c r="F53" s="23">
        <f>F59</f>
        <v>10.909090909090908</v>
      </c>
      <c r="G53" s="44"/>
    </row>
    <row r="54" spans="1:40" x14ac:dyDescent="0.2">
      <c r="A54" s="40"/>
      <c r="B54" s="26" t="s">
        <v>52</v>
      </c>
      <c r="C54" s="27" t="s">
        <v>53</v>
      </c>
      <c r="D54" s="20"/>
      <c r="E54" s="20"/>
      <c r="F54" s="30">
        <v>0.2</v>
      </c>
      <c r="G54" s="44"/>
    </row>
    <row r="55" spans="1:40" x14ac:dyDescent="0.2">
      <c r="A55" s="40"/>
      <c r="B55" s="26" t="s">
        <v>51</v>
      </c>
      <c r="C55" s="27" t="s">
        <v>42</v>
      </c>
      <c r="D55" s="20"/>
      <c r="E55" s="20"/>
      <c r="F55" s="30">
        <v>30</v>
      </c>
      <c r="G55" s="44"/>
    </row>
    <row r="56" spans="1:40" x14ac:dyDescent="0.2">
      <c r="A56" s="40"/>
      <c r="B56" s="26" t="s">
        <v>54</v>
      </c>
      <c r="C56" s="34" t="s">
        <v>58</v>
      </c>
      <c r="D56" s="20"/>
      <c r="E56" s="26" t="s">
        <v>79</v>
      </c>
      <c r="F56" s="28">
        <f>SUM(H56:AN56)/$F$34</f>
        <v>0.59046907868570131</v>
      </c>
      <c r="G56" s="44"/>
      <c r="H56" s="17">
        <f t="shared" ref="H56:J56" si="59">H48*$F$54</f>
        <v>0</v>
      </c>
      <c r="I56" s="17">
        <f t="shared" si="59"/>
        <v>0</v>
      </c>
      <c r="J56" s="17">
        <f t="shared" si="59"/>
        <v>0</v>
      </c>
      <c r="K56" s="17">
        <f>K48*$F$54</f>
        <v>381818.18181818182</v>
      </c>
      <c r="L56" s="17">
        <f t="shared" ref="L56:N56" si="60">L48*$F$54</f>
        <v>381818.18181818182</v>
      </c>
      <c r="M56" s="17">
        <f t="shared" si="60"/>
        <v>381818.18181818182</v>
      </c>
      <c r="N56" s="17">
        <f t="shared" si="60"/>
        <v>381818.18181818182</v>
      </c>
      <c r="O56" s="17">
        <f t="shared" ref="O56:AN56" si="61">O48*$F$54</f>
        <v>381818.18181818182</v>
      </c>
      <c r="P56" s="17">
        <f t="shared" si="61"/>
        <v>381818.18181818182</v>
      </c>
      <c r="Q56" s="17">
        <f t="shared" si="61"/>
        <v>381818.18181818182</v>
      </c>
      <c r="R56" s="17">
        <f t="shared" si="61"/>
        <v>381818.18181818182</v>
      </c>
      <c r="S56" s="17">
        <f t="shared" si="61"/>
        <v>381818.18181818182</v>
      </c>
      <c r="T56" s="17">
        <f t="shared" si="61"/>
        <v>381818.18181818182</v>
      </c>
      <c r="U56" s="17">
        <f t="shared" si="61"/>
        <v>381818.18181818182</v>
      </c>
      <c r="V56" s="17">
        <f t="shared" si="61"/>
        <v>381818.18181818182</v>
      </c>
      <c r="W56" s="17">
        <f t="shared" si="61"/>
        <v>381818.18181818182</v>
      </c>
      <c r="X56" s="17">
        <f t="shared" si="61"/>
        <v>381818.18181818182</v>
      </c>
      <c r="Y56" s="17">
        <f t="shared" si="61"/>
        <v>381818.18181818182</v>
      </c>
      <c r="Z56" s="17">
        <f t="shared" si="61"/>
        <v>381818.18181818182</v>
      </c>
      <c r="AA56" s="17">
        <f t="shared" si="61"/>
        <v>381818.18181818182</v>
      </c>
      <c r="AB56" s="17">
        <f t="shared" si="61"/>
        <v>381818.18181818182</v>
      </c>
      <c r="AC56" s="17">
        <f t="shared" si="61"/>
        <v>381818.18181818182</v>
      </c>
      <c r="AD56" s="17">
        <f t="shared" si="61"/>
        <v>381818.18181818182</v>
      </c>
      <c r="AE56" s="17">
        <f t="shared" si="61"/>
        <v>381818.18181818182</v>
      </c>
      <c r="AF56" s="17">
        <f t="shared" si="61"/>
        <v>381818.18181818182</v>
      </c>
      <c r="AG56" s="17">
        <f t="shared" si="61"/>
        <v>381818.18181818182</v>
      </c>
      <c r="AH56" s="17">
        <f t="shared" si="61"/>
        <v>381818.18181818182</v>
      </c>
      <c r="AI56" s="17">
        <f t="shared" si="61"/>
        <v>381818.18181818182</v>
      </c>
      <c r="AJ56" s="17">
        <f t="shared" si="61"/>
        <v>381818.18181818182</v>
      </c>
      <c r="AK56" s="17">
        <f t="shared" si="61"/>
        <v>381818.18181818182</v>
      </c>
      <c r="AL56" s="17">
        <f t="shared" si="61"/>
        <v>381818.18181818182</v>
      </c>
      <c r="AM56" s="17">
        <f t="shared" si="61"/>
        <v>381818.18181818182</v>
      </c>
      <c r="AN56" s="17">
        <f t="shared" si="61"/>
        <v>381818.18181818182</v>
      </c>
    </row>
    <row r="57" spans="1:40" x14ac:dyDescent="0.2">
      <c r="A57" s="40"/>
      <c r="B57" s="26" t="s">
        <v>55</v>
      </c>
      <c r="C57" s="27" t="s">
        <v>49</v>
      </c>
      <c r="D57" s="20"/>
      <c r="E57" s="26" t="s">
        <v>80</v>
      </c>
      <c r="F57" s="28">
        <f>SUM(H57:AN57)/$F$34</f>
        <v>17.714072360571048</v>
      </c>
      <c r="G57" s="44"/>
      <c r="H57" s="16">
        <f t="shared" ref="H57:J57" si="62">H56*$F$55</f>
        <v>0</v>
      </c>
      <c r="I57" s="16">
        <f t="shared" si="62"/>
        <v>0</v>
      </c>
      <c r="J57" s="16">
        <f t="shared" si="62"/>
        <v>0</v>
      </c>
      <c r="K57" s="16">
        <f>K56*$F$55</f>
        <v>11454545.454545455</v>
      </c>
      <c r="L57" s="16">
        <f t="shared" ref="L57:N57" si="63">L56*$F$55</f>
        <v>11454545.454545455</v>
      </c>
      <c r="M57" s="16">
        <f t="shared" si="63"/>
        <v>11454545.454545455</v>
      </c>
      <c r="N57" s="16">
        <f t="shared" si="63"/>
        <v>11454545.454545455</v>
      </c>
      <c r="O57" s="16">
        <f t="shared" ref="O57" si="64">O56*$F$55</f>
        <v>11454545.454545455</v>
      </c>
      <c r="P57" s="16">
        <f t="shared" ref="P57:Q57" si="65">P56*$F$55</f>
        <v>11454545.454545455</v>
      </c>
      <c r="Q57" s="16">
        <f t="shared" si="65"/>
        <v>11454545.454545455</v>
      </c>
      <c r="R57" s="16">
        <f t="shared" ref="R57" si="66">R56*$F$55</f>
        <v>11454545.454545455</v>
      </c>
      <c r="S57" s="16">
        <f t="shared" ref="S57:T57" si="67">S56*$F$55</f>
        <v>11454545.454545455</v>
      </c>
      <c r="T57" s="16">
        <f t="shared" si="67"/>
        <v>11454545.454545455</v>
      </c>
      <c r="U57" s="16">
        <f t="shared" ref="U57" si="68">U56*$F$55</f>
        <v>11454545.454545455</v>
      </c>
      <c r="V57" s="16">
        <f t="shared" ref="V57:W57" si="69">V56*$F$55</f>
        <v>11454545.454545455</v>
      </c>
      <c r="W57" s="16">
        <f t="shared" si="69"/>
        <v>11454545.454545455</v>
      </c>
      <c r="X57" s="16">
        <f t="shared" ref="X57" si="70">X56*$F$55</f>
        <v>11454545.454545455</v>
      </c>
      <c r="Y57" s="16">
        <f t="shared" ref="Y57:Z57" si="71">Y56*$F$55</f>
        <v>11454545.454545455</v>
      </c>
      <c r="Z57" s="16">
        <f t="shared" si="71"/>
        <v>11454545.454545455</v>
      </c>
      <c r="AA57" s="16">
        <f t="shared" ref="AA57" si="72">AA56*$F$55</f>
        <v>11454545.454545455</v>
      </c>
      <c r="AB57" s="16">
        <f t="shared" ref="AB57:AC57" si="73">AB56*$F$55</f>
        <v>11454545.454545455</v>
      </c>
      <c r="AC57" s="16">
        <f t="shared" si="73"/>
        <v>11454545.454545455</v>
      </c>
      <c r="AD57" s="16">
        <f t="shared" ref="AD57" si="74">AD56*$F$55</f>
        <v>11454545.454545455</v>
      </c>
      <c r="AE57" s="16">
        <f t="shared" ref="AE57:AF57" si="75">AE56*$F$55</f>
        <v>11454545.454545455</v>
      </c>
      <c r="AF57" s="16">
        <f t="shared" si="75"/>
        <v>11454545.454545455</v>
      </c>
      <c r="AG57" s="16">
        <f t="shared" ref="AG57" si="76">AG56*$F$55</f>
        <v>11454545.454545455</v>
      </c>
      <c r="AH57" s="16">
        <f t="shared" ref="AH57:AI57" si="77">AH56*$F$55</f>
        <v>11454545.454545455</v>
      </c>
      <c r="AI57" s="16">
        <f t="shared" si="77"/>
        <v>11454545.454545455</v>
      </c>
      <c r="AJ57" s="16">
        <f t="shared" ref="AJ57" si="78">AJ56*$F$55</f>
        <v>11454545.454545455</v>
      </c>
      <c r="AK57" s="16">
        <f t="shared" ref="AK57:AL57" si="79">AK56*$F$55</f>
        <v>11454545.454545455</v>
      </c>
      <c r="AL57" s="16">
        <f t="shared" si="79"/>
        <v>11454545.454545455</v>
      </c>
      <c r="AM57" s="16">
        <f t="shared" ref="AM57" si="80">AM56*$F$55</f>
        <v>11454545.454545455</v>
      </c>
      <c r="AN57" s="16">
        <f t="shared" ref="AN57" si="81">AN56*$F$55</f>
        <v>11454545.454545455</v>
      </c>
    </row>
    <row r="58" spans="1:40" x14ac:dyDescent="0.2">
      <c r="A58" s="40"/>
      <c r="B58" s="26" t="s">
        <v>56</v>
      </c>
      <c r="C58" s="27" t="s">
        <v>49</v>
      </c>
      <c r="D58" s="20"/>
      <c r="E58" s="26" t="s">
        <v>81</v>
      </c>
      <c r="F58" s="28">
        <f>SUM(H58:AN58)/$F$34</f>
        <v>17.714072360571048</v>
      </c>
      <c r="G58" s="44"/>
      <c r="H58" s="17">
        <f>H57*(1+$D$18)^(COUNT(G$57:$H57))</f>
        <v>0</v>
      </c>
      <c r="I58" s="17">
        <f>I57*(1+$D$18)^(COUNT($H$57:H57))</f>
        <v>0</v>
      </c>
      <c r="J58" s="17">
        <f>J57*(1+$D$18)^(COUNT($H$57:I57))</f>
        <v>0</v>
      </c>
      <c r="K58" s="17">
        <f>K57*(1+$D$18)^(COUNT($H$57:J57))</f>
        <v>11454545.454545455</v>
      </c>
      <c r="L58" s="17">
        <f>L57*(1+$D$18)^(COUNT($H$57:K57))</f>
        <v>11454545.454545455</v>
      </c>
      <c r="M58" s="17">
        <f>M57*(1+$D$18)^(COUNT($H$57:L57))</f>
        <v>11454545.454545455</v>
      </c>
      <c r="N58" s="17">
        <f>N57*(1+$D$18)^(COUNT($H$57:M57))</f>
        <v>11454545.454545455</v>
      </c>
      <c r="O58" s="17">
        <f>O57*(1+$D$18)^(COUNT($H$57:N57))</f>
        <v>11454545.454545455</v>
      </c>
      <c r="P58" s="17">
        <f>P57*(1+$D$18)^(COUNT($H$57:O57))</f>
        <v>11454545.454545455</v>
      </c>
      <c r="Q58" s="17">
        <f>Q57*(1+$D$18)^(COUNT($H$57:P57))</f>
        <v>11454545.454545455</v>
      </c>
      <c r="R58" s="17">
        <f>R57*(1+$D$18)^(COUNT($H$57:Q57))</f>
        <v>11454545.454545455</v>
      </c>
      <c r="S58" s="17">
        <f>S57*(1+$D$18)^(COUNT($H$57:R57))</f>
        <v>11454545.454545455</v>
      </c>
      <c r="T58" s="17">
        <f>T57*(1+$D$18)^(COUNT($H$57:S57))</f>
        <v>11454545.454545455</v>
      </c>
      <c r="U58" s="17">
        <f>U57*(1+$D$18)^(COUNT($H$57:T57))</f>
        <v>11454545.454545455</v>
      </c>
      <c r="V58" s="17">
        <f>V57*(1+$D$18)^(COUNT($H$57:U57))</f>
        <v>11454545.454545455</v>
      </c>
      <c r="W58" s="17">
        <f>W57*(1+$D$18)^(COUNT($H$57:V57))</f>
        <v>11454545.454545455</v>
      </c>
      <c r="X58" s="17">
        <f>X57*(1+$D$18)^(COUNT($H$57:W57))</f>
        <v>11454545.454545455</v>
      </c>
      <c r="Y58" s="17">
        <f>Y57*(1+$D$18)^(COUNT($H$57:X57))</f>
        <v>11454545.454545455</v>
      </c>
      <c r="Z58" s="17">
        <f>Z57*(1+$D$18)^(COUNT($H$57:Y57))</f>
        <v>11454545.454545455</v>
      </c>
      <c r="AA58" s="17">
        <f>AA57*(1+$D$18)^(COUNT($H$57:Z57))</f>
        <v>11454545.454545455</v>
      </c>
      <c r="AB58" s="17">
        <f>AB57*(1+$D$18)^(COUNT($H$57:AA57))</f>
        <v>11454545.454545455</v>
      </c>
      <c r="AC58" s="17">
        <f>AC57*(1+$D$18)^(COUNT($H$57:AB57))</f>
        <v>11454545.454545455</v>
      </c>
      <c r="AD58" s="17">
        <f>AD57*(1+$D$18)^(COUNT($H$57:AC57))</f>
        <v>11454545.454545455</v>
      </c>
      <c r="AE58" s="17">
        <f>AE57*(1+$D$18)^(COUNT($H$57:AD57))</f>
        <v>11454545.454545455</v>
      </c>
      <c r="AF58" s="17">
        <f>AF57*(1+$D$18)^(COUNT($H$57:AE57))</f>
        <v>11454545.454545455</v>
      </c>
      <c r="AG58" s="17">
        <f>AG57*(1+$D$18)^(COUNT($H$57:AF57))</f>
        <v>11454545.454545455</v>
      </c>
      <c r="AH58" s="17">
        <f>AH57*(1+$D$18)^(COUNT($H$57:AG57))</f>
        <v>11454545.454545455</v>
      </c>
      <c r="AI58" s="17">
        <f>AI57*(1+$D$18)^(COUNT($H$57:AH57))</f>
        <v>11454545.454545455</v>
      </c>
      <c r="AJ58" s="17">
        <f>AJ57*(1+$D$18)^(COUNT($H$57:AI57))</f>
        <v>11454545.454545455</v>
      </c>
      <c r="AK58" s="17">
        <f>AK57*(1+$D$18)^(COUNT($H$57:AJ57))</f>
        <v>11454545.454545455</v>
      </c>
      <c r="AL58" s="17">
        <f>AL57*(1+$D$18)^(COUNT($H$57:AK57))</f>
        <v>11454545.454545455</v>
      </c>
      <c r="AM58" s="17">
        <f>AM57*(1+$D$18)^(COUNT($H$57:AL57))</f>
        <v>11454545.454545455</v>
      </c>
      <c r="AN58" s="17">
        <f>AN57*(1+$D$18)^(COUNT($H$57:AM57))</f>
        <v>11454545.454545455</v>
      </c>
    </row>
    <row r="59" spans="1:40" x14ac:dyDescent="0.2">
      <c r="A59" s="40"/>
      <c r="B59" s="35" t="s">
        <v>57</v>
      </c>
      <c r="C59" s="36" t="s">
        <v>49</v>
      </c>
      <c r="D59" s="35"/>
      <c r="E59" s="35" t="s">
        <v>86</v>
      </c>
      <c r="F59" s="33">
        <f>SUM(H59:AN59)/$F$34</f>
        <v>10.909090909090908</v>
      </c>
      <c r="G59" s="44"/>
      <c r="H59" s="16">
        <f>H58*H$28</f>
        <v>0</v>
      </c>
      <c r="I59" s="16">
        <f t="shared" ref="I59" si="82">I58*I$28</f>
        <v>0</v>
      </c>
      <c r="J59" s="16">
        <f t="shared" ref="J59" si="83">J58*J$28</f>
        <v>0</v>
      </c>
      <c r="K59" s="16">
        <f>K58*K$28</f>
        <v>10482531.734408919</v>
      </c>
      <c r="L59" s="16">
        <f t="shared" ref="L59:N59" si="84">L58*L$28</f>
        <v>10177215.276125163</v>
      </c>
      <c r="M59" s="16">
        <f t="shared" si="84"/>
        <v>9880791.530218605</v>
      </c>
      <c r="N59" s="16">
        <f t="shared" si="84"/>
        <v>9593001.4856491312</v>
      </c>
      <c r="O59" s="16">
        <f t="shared" ref="O59" si="85">O58*O$28</f>
        <v>9313593.6753875054</v>
      </c>
      <c r="P59" s="16">
        <f t="shared" ref="P59:Q59" si="86">P58*P$28</f>
        <v>9042323.9566868972</v>
      </c>
      <c r="Q59" s="16">
        <f t="shared" si="86"/>
        <v>8778955.297754271</v>
      </c>
      <c r="R59" s="16">
        <f t="shared" ref="R59" si="87">R58*R$28</f>
        <v>8523257.5706352126</v>
      </c>
      <c r="S59" s="16">
        <f t="shared" ref="S59:T59" si="88">S58*S$28</f>
        <v>8275007.3501312751</v>
      </c>
      <c r="T59" s="16">
        <f t="shared" si="88"/>
        <v>8033987.7185740536</v>
      </c>
      <c r="U59" s="16">
        <f t="shared" ref="U59" si="89">U58*U$28</f>
        <v>7799988.0762854889</v>
      </c>
      <c r="V59" s="16">
        <f t="shared" ref="V59:W59" si="90">V58*V$28</f>
        <v>7572803.9575587269</v>
      </c>
      <c r="W59" s="16">
        <f t="shared" si="90"/>
        <v>7352236.8519987632</v>
      </c>
      <c r="X59" s="16">
        <f t="shared" ref="X59" si="91">X58*X$28</f>
        <v>7138094.0310667604</v>
      </c>
      <c r="Y59" s="16">
        <f t="shared" ref="Y59:Z59" si="92">Y58*Y$28</f>
        <v>6930188.3796764668</v>
      </c>
      <c r="Z59" s="16">
        <f t="shared" si="92"/>
        <v>6728338.2326955982</v>
      </c>
      <c r="AA59" s="16">
        <f t="shared" ref="AA59" si="93">AA58*AA$28</f>
        <v>6532367.2162093185</v>
      </c>
      <c r="AB59" s="16">
        <f t="shared" ref="AB59:AC59" si="94">AB58*AB$28</f>
        <v>6342104.0934071057</v>
      </c>
      <c r="AC59" s="16">
        <f t="shared" si="94"/>
        <v>6157382.6149583552</v>
      </c>
      <c r="AD59" s="16">
        <f t="shared" ref="AD59" si="95">AD58*AD$28</f>
        <v>5978041.373745976</v>
      </c>
      <c r="AE59" s="16">
        <f t="shared" ref="AE59:AF59" si="96">AE58*AE$28</f>
        <v>5803923.663831044</v>
      </c>
      <c r="AF59" s="16">
        <f t="shared" si="96"/>
        <v>5634877.3435252858</v>
      </c>
      <c r="AG59" s="16">
        <f t="shared" ref="AG59" si="97">AG58*AG$28</f>
        <v>5470754.7024517339</v>
      </c>
      <c r="AH59" s="16">
        <f t="shared" ref="AH59:AI59" si="98">AH58*AH$28</f>
        <v>5311412.3324774103</v>
      </c>
      <c r="AI59" s="16">
        <f t="shared" si="98"/>
        <v>5156711.0024052532</v>
      </c>
      <c r="AJ59" s="16">
        <f t="shared" ref="AJ59" si="99">AJ58*AJ$28</f>
        <v>5006515.5363157801</v>
      </c>
      <c r="AK59" s="16">
        <f t="shared" ref="AK59:AL59" si="100">AK58*AK$28</f>
        <v>4860694.6954522133</v>
      </c>
      <c r="AL59" s="16">
        <f t="shared" si="100"/>
        <v>4719121.063545838</v>
      </c>
      <c r="AM59" s="16">
        <f t="shared" ref="AM59" si="101">AM58*AM$28</f>
        <v>4581670.9354813965</v>
      </c>
      <c r="AN59" s="16">
        <f t="shared" ref="AN59" si="102">AN58*AN$28</f>
        <v>4448224.2092052391</v>
      </c>
    </row>
    <row r="60" spans="1:40" x14ac:dyDescent="0.2">
      <c r="A60" s="40"/>
      <c r="B60" s="20"/>
      <c r="C60" s="21"/>
      <c r="D60" s="20"/>
      <c r="E60" s="20"/>
      <c r="F60" s="25"/>
      <c r="G60" s="44"/>
    </row>
    <row r="61" spans="1:40" ht="17" thickBot="1" x14ac:dyDescent="0.25">
      <c r="A61" s="40"/>
      <c r="B61" s="18" t="s">
        <v>45</v>
      </c>
      <c r="C61" s="19"/>
      <c r="D61" s="18"/>
      <c r="E61" s="18"/>
      <c r="F61" s="23">
        <v>0</v>
      </c>
      <c r="G61" s="44"/>
    </row>
    <row r="62" spans="1:40" x14ac:dyDescent="0.2">
      <c r="A62" s="63"/>
      <c r="B62" s="63"/>
      <c r="C62" s="64"/>
      <c r="D62" s="63"/>
      <c r="E62" s="63"/>
      <c r="F62" s="63"/>
      <c r="G62" s="65"/>
    </row>
  </sheetData>
  <pageMargins left="0.7" right="0.7" top="0.75" bottom="0.75" header="0.3" footer="0.3"/>
  <pageSetup paperSize="9" scale="56" orientation="portrait" horizontalDpi="0" verticalDpi="0"/>
  <colBreaks count="1" manualBreakCount="1">
    <brk id="41" max="1048575" man="1"/>
  </col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69E9-EF38-194B-953B-7991D28EE9BE}">
  <dimension ref="A1:B14"/>
  <sheetViews>
    <sheetView workbookViewId="0">
      <pane ySplit="1" topLeftCell="A2" activePane="bottomLeft" state="frozen"/>
      <selection pane="bottomLeft" activeCell="B14" sqref="B14"/>
    </sheetView>
  </sheetViews>
  <sheetFormatPr baseColWidth="10" defaultRowHeight="16" x14ac:dyDescent="0.2"/>
  <cols>
    <col min="1" max="1" width="11.5" bestFit="1" customWidth="1"/>
    <col min="2" max="2" width="44.6640625" customWidth="1"/>
  </cols>
  <sheetData>
    <row r="1" spans="1:2" x14ac:dyDescent="0.2">
      <c r="A1" s="39" t="s">
        <v>87</v>
      </c>
      <c r="B1" s="39" t="s">
        <v>88</v>
      </c>
    </row>
    <row r="2" spans="1:2" x14ac:dyDescent="0.2">
      <c r="A2" t="s">
        <v>73</v>
      </c>
      <c r="B2" t="s">
        <v>89</v>
      </c>
    </row>
    <row r="3" spans="1:2" x14ac:dyDescent="0.2">
      <c r="A3" t="s">
        <v>90</v>
      </c>
      <c r="B3" t="s">
        <v>24</v>
      </c>
    </row>
    <row r="4" spans="1:2" ht="17" customHeight="1" x14ac:dyDescent="0.2">
      <c r="A4" t="s">
        <v>91</v>
      </c>
      <c r="B4" t="s">
        <v>25</v>
      </c>
    </row>
    <row r="5" spans="1:2" x14ac:dyDescent="0.2">
      <c r="A5" t="s">
        <v>75</v>
      </c>
      <c r="B5" t="s">
        <v>22</v>
      </c>
    </row>
    <row r="6" spans="1:2" x14ac:dyDescent="0.2">
      <c r="A6" t="s">
        <v>92</v>
      </c>
      <c r="B6" t="s">
        <v>47</v>
      </c>
    </row>
    <row r="7" spans="1:2" x14ac:dyDescent="0.2">
      <c r="A7" t="s">
        <v>93</v>
      </c>
      <c r="B7" t="s">
        <v>63</v>
      </c>
    </row>
    <row r="8" spans="1:2" x14ac:dyDescent="0.2">
      <c r="A8" t="s">
        <v>94</v>
      </c>
      <c r="B8" t="s">
        <v>62</v>
      </c>
    </row>
    <row r="9" spans="1:2" x14ac:dyDescent="0.2">
      <c r="A9" t="s">
        <v>95</v>
      </c>
      <c r="B9" t="s">
        <v>61</v>
      </c>
    </row>
    <row r="10" spans="1:2" x14ac:dyDescent="0.2">
      <c r="A10" t="s">
        <v>96</v>
      </c>
      <c r="B10" t="s">
        <v>97</v>
      </c>
    </row>
    <row r="11" spans="1:2" x14ac:dyDescent="0.2">
      <c r="A11" t="s">
        <v>76</v>
      </c>
      <c r="B11" t="s">
        <v>77</v>
      </c>
    </row>
    <row r="12" spans="1:2" x14ac:dyDescent="0.2">
      <c r="A12" t="s">
        <v>74</v>
      </c>
      <c r="B12" t="s">
        <v>98</v>
      </c>
    </row>
    <row r="13" spans="1:2" x14ac:dyDescent="0.2">
      <c r="A13" t="s">
        <v>17</v>
      </c>
      <c r="B13" t="s">
        <v>102</v>
      </c>
    </row>
    <row r="14" spans="1:2" x14ac:dyDescent="0.2">
      <c r="A14" t="s">
        <v>99</v>
      </c>
      <c r="B14" t="s">
        <v>100</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Wind LCOE</vt:lpstr>
      <vt:lpstr>CCGT LCOE</vt:lpstr>
      <vt:lpstr>Abbreviations</vt:lpstr>
      <vt:lpstr>'Wind LCOE'!Print_Area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Sorin Pascu</dc:creator>
  <cp:lastModifiedBy>344053</cp:lastModifiedBy>
  <dcterms:created xsi:type="dcterms:W3CDTF">2024-12-23T17:35:43Z</dcterms:created>
  <dcterms:modified xsi:type="dcterms:W3CDTF">2025-01-06T15:31:05Z</dcterms:modified>
</cp:coreProperties>
</file>